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 на сайт Ход реализации\Отчет на 01.05.2020\"/>
    </mc:Choice>
  </mc:AlternateContent>
  <bookViews>
    <workbookView xWindow="0" yWindow="0" windowWidth="28800" windowHeight="11730" activeTab="3"/>
  </bookViews>
  <sheets>
    <sheet name="по регионам" sheetId="2" r:id="rId1"/>
    <sheet name="Свод (ср-ва 2019)" sheetId="3" r:id="rId2"/>
    <sheet name="в разрезе отраслей_в целом" sheetId="5" r:id="rId3"/>
    <sheet name="Рэнкинг по регионам" sheetId="4" r:id="rId4"/>
    <sheet name="Рэнкинг по МФО" sheetId="6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D23" i="4"/>
  <c r="E6" i="4"/>
  <c r="C15" i="5"/>
  <c r="C9" i="5"/>
  <c r="C10" i="5"/>
  <c r="C11" i="5"/>
  <c r="C12" i="5"/>
  <c r="C13" i="5"/>
  <c r="C14" i="5"/>
  <c r="C8" i="5"/>
  <c r="B9" i="5"/>
  <c r="B10" i="5"/>
  <c r="B11" i="5"/>
  <c r="B12" i="5"/>
  <c r="B13" i="5"/>
  <c r="B14" i="5"/>
  <c r="B8" i="5"/>
  <c r="E23" i="4" l="1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23" i="3"/>
  <c r="AD40" i="3" l="1"/>
  <c r="B7" i="3"/>
  <c r="S9" i="2"/>
  <c r="AB40" i="3" l="1"/>
  <c r="AC24" i="3"/>
  <c r="AC25" i="3"/>
  <c r="AC23" i="3"/>
  <c r="AB32" i="3"/>
  <c r="AB33" i="3"/>
  <c r="AB34" i="3"/>
  <c r="AB35" i="3"/>
  <c r="AB36" i="3"/>
  <c r="AB37" i="3"/>
  <c r="AB38" i="3"/>
  <c r="AB39" i="3"/>
  <c r="AB24" i="3"/>
  <c r="AB25" i="3"/>
  <c r="AB26" i="3"/>
  <c r="AB27" i="3"/>
  <c r="AB28" i="3"/>
  <c r="AB29" i="3"/>
  <c r="AB30" i="3"/>
  <c r="AB31" i="3"/>
  <c r="AB23" i="3"/>
  <c r="D13" i="6"/>
  <c r="E13" i="6" s="1"/>
  <c r="C13" i="6"/>
  <c r="B13" i="6"/>
  <c r="D12" i="6"/>
  <c r="C12" i="6"/>
  <c r="B12" i="6"/>
  <c r="D11" i="6"/>
  <c r="C11" i="6"/>
  <c r="B11" i="6"/>
  <c r="E10" i="6"/>
  <c r="D10" i="6"/>
  <c r="C10" i="6"/>
  <c r="B10" i="6"/>
  <c r="E9" i="6"/>
  <c r="D9" i="6"/>
  <c r="C9" i="6"/>
  <c r="B9" i="6"/>
  <c r="D8" i="6"/>
  <c r="C8" i="6"/>
  <c r="B8" i="6"/>
  <c r="D7" i="6"/>
  <c r="E7" i="6" s="1"/>
  <c r="C7" i="6"/>
  <c r="B7" i="6"/>
  <c r="E6" i="6"/>
  <c r="D6" i="6"/>
  <c r="C6" i="6"/>
  <c r="B6" i="6"/>
  <c r="FG14" i="5"/>
  <c r="FF14" i="5"/>
  <c r="FE14" i="5"/>
  <c r="FD14" i="5"/>
  <c r="FB14" i="5"/>
  <c r="FA14" i="5"/>
  <c r="EZ14" i="5"/>
  <c r="EX14" i="5"/>
  <c r="EU14" i="5"/>
  <c r="ET14" i="5"/>
  <c r="ES14" i="5"/>
  <c r="ER14" i="5"/>
  <c r="FG13" i="5"/>
  <c r="FF13" i="5"/>
  <c r="FE13" i="5"/>
  <c r="FD13" i="5"/>
  <c r="FC13" i="5"/>
  <c r="FB13" i="5"/>
  <c r="FA13" i="5"/>
  <c r="EZ13" i="5"/>
  <c r="EY13" i="5"/>
  <c r="EX13" i="5"/>
  <c r="EU13" i="5"/>
  <c r="ET13" i="5"/>
  <c r="ES13" i="5"/>
  <c r="ER13" i="5"/>
  <c r="FG12" i="5"/>
  <c r="FF12" i="5"/>
  <c r="FE12" i="5"/>
  <c r="FD12" i="5"/>
  <c r="FC12" i="5"/>
  <c r="FB12" i="5"/>
  <c r="FA12" i="5"/>
  <c r="EZ12" i="5"/>
  <c r="EY12" i="5"/>
  <c r="EX12" i="5"/>
  <c r="EU12" i="5"/>
  <c r="ET12" i="5"/>
  <c r="ES12" i="5"/>
  <c r="ER12" i="5"/>
  <c r="FG11" i="5"/>
  <c r="FF11" i="5"/>
  <c r="FE11" i="5"/>
  <c r="FD11" i="5"/>
  <c r="FC11" i="5"/>
  <c r="FB11" i="5"/>
  <c r="FA11" i="5"/>
  <c r="EZ11" i="5"/>
  <c r="EY11" i="5"/>
  <c r="EX11" i="5"/>
  <c r="EU11" i="5"/>
  <c r="ET11" i="5"/>
  <c r="ES11" i="5"/>
  <c r="ER11" i="5"/>
  <c r="FG10" i="5"/>
  <c r="FF10" i="5"/>
  <c r="FE10" i="5"/>
  <c r="FD10" i="5"/>
  <c r="FC10" i="5"/>
  <c r="FB10" i="5"/>
  <c r="FA10" i="5"/>
  <c r="EZ10" i="5"/>
  <c r="EX10" i="5"/>
  <c r="EU10" i="5"/>
  <c r="ET10" i="5"/>
  <c r="ES10" i="5"/>
  <c r="ER10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R9" i="5"/>
  <c r="FG8" i="5"/>
  <c r="FF8" i="5"/>
  <c r="FF15" i="5" s="1"/>
  <c r="FE8" i="5"/>
  <c r="FD8" i="5"/>
  <c r="FC8" i="5"/>
  <c r="FB8" i="5"/>
  <c r="FA8" i="5"/>
  <c r="EZ8" i="5"/>
  <c r="EY8" i="5"/>
  <c r="EX8" i="5"/>
  <c r="EX15" i="5" s="1"/>
  <c r="EW8" i="5"/>
  <c r="EV8" i="5"/>
  <c r="EU8" i="5"/>
  <c r="ET8" i="5"/>
  <c r="ES8" i="5"/>
  <c r="ER8" i="5"/>
  <c r="EQ15" i="5"/>
  <c r="EP15" i="5"/>
  <c r="EO15" i="5"/>
  <c r="EN15" i="5"/>
  <c r="EM15" i="5"/>
  <c r="EL15" i="5"/>
  <c r="EK15" i="5"/>
  <c r="EJ15" i="5"/>
  <c r="EI15" i="5"/>
  <c r="EH15" i="5"/>
  <c r="EG15" i="5"/>
  <c r="EF15" i="5"/>
  <c r="EE15" i="5"/>
  <c r="ED15" i="5"/>
  <c r="EC15" i="5"/>
  <c r="EB15" i="5"/>
  <c r="EA15" i="5"/>
  <c r="DZ15" i="5"/>
  <c r="DY15" i="5"/>
  <c r="DX15" i="5"/>
  <c r="DW15" i="5"/>
  <c r="DV15" i="5"/>
  <c r="DU15" i="5"/>
  <c r="DT15" i="5"/>
  <c r="DS15" i="5"/>
  <c r="DR15" i="5"/>
  <c r="DQ15" i="5"/>
  <c r="DP15" i="5"/>
  <c r="DO15" i="5"/>
  <c r="DN15" i="5"/>
  <c r="DM15" i="5"/>
  <c r="DL15" i="5"/>
  <c r="DK15" i="5"/>
  <c r="DJ15" i="5"/>
  <c r="DI15" i="5"/>
  <c r="DH15" i="5"/>
  <c r="DG15" i="5"/>
  <c r="DF15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J15" i="5"/>
  <c r="BI15" i="5"/>
  <c r="BH15" i="5"/>
  <c r="BF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BK14" i="5"/>
  <c r="FC14" i="5" s="1"/>
  <c r="BG14" i="5"/>
  <c r="BE14" i="5" s="1"/>
  <c r="EW14" i="5" s="1"/>
  <c r="BD14" i="5"/>
  <c r="BE13" i="5"/>
  <c r="EW13" i="5" s="1"/>
  <c r="BD13" i="5"/>
  <c r="EV13" i="5" s="1"/>
  <c r="BE12" i="5"/>
  <c r="BD12" i="5"/>
  <c r="EV12" i="5" s="1"/>
  <c r="BE11" i="5"/>
  <c r="EW11" i="5" s="1"/>
  <c r="BD11" i="5"/>
  <c r="EV11" i="5" s="1"/>
  <c r="BG10" i="5"/>
  <c r="BE10" i="5" s="1"/>
  <c r="BD10" i="5"/>
  <c r="EV10" i="5" s="1"/>
  <c r="ES15" i="5" l="1"/>
  <c r="FA15" i="5"/>
  <c r="FE15" i="5"/>
  <c r="FG15" i="5"/>
  <c r="ER15" i="5"/>
  <c r="EZ15" i="5"/>
  <c r="EW12" i="5"/>
  <c r="ET15" i="5"/>
  <c r="FB15" i="5"/>
  <c r="EU15" i="5"/>
  <c r="FD15" i="5"/>
  <c r="EY10" i="5"/>
  <c r="EV14" i="5"/>
  <c r="EV15" i="5" s="1"/>
  <c r="E12" i="6"/>
  <c r="E8" i="6"/>
  <c r="D14" i="6"/>
  <c r="E11" i="6"/>
  <c r="C14" i="6"/>
  <c r="EW10" i="5"/>
  <c r="EW15" i="5" s="1"/>
  <c r="BE15" i="5"/>
  <c r="FC15" i="5"/>
  <c r="BG15" i="5"/>
  <c r="EY14" i="5"/>
  <c r="BK15" i="5"/>
  <c r="BD15" i="5"/>
  <c r="F6" i="4"/>
  <c r="E16" i="4"/>
  <c r="E15" i="4"/>
  <c r="E8" i="4"/>
  <c r="E7" i="4"/>
  <c r="D7" i="4"/>
  <c r="D8" i="4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D16" i="4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B7" i="4"/>
  <c r="B8" i="4"/>
  <c r="B6" i="4"/>
  <c r="B36" i="3"/>
  <c r="C36" i="3"/>
  <c r="HT12" i="2"/>
  <c r="HT10" i="2"/>
  <c r="EY15" i="5" l="1"/>
  <c r="E14" i="6"/>
  <c r="B15" i="5"/>
  <c r="P9" i="2"/>
  <c r="P10" i="2"/>
  <c r="Q10" i="2" s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8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9" i="2"/>
  <c r="O8" i="2"/>
  <c r="IS24" i="2"/>
  <c r="IR24" i="2"/>
  <c r="IQ24" i="2"/>
  <c r="IP24" i="2"/>
  <c r="IO24" i="2"/>
  <c r="IN24" i="2"/>
  <c r="IM24" i="2"/>
  <c r="IL24" i="2"/>
  <c r="IK24" i="2"/>
  <c r="IJ24" i="2"/>
  <c r="II24" i="2"/>
  <c r="IH24" i="2"/>
  <c r="IG24" i="2"/>
  <c r="IF24" i="2"/>
  <c r="IE24" i="2"/>
  <c r="ID24" i="2"/>
  <c r="IC24" i="2"/>
  <c r="IB24" i="2"/>
  <c r="IA24" i="2"/>
  <c r="HZ24" i="2"/>
  <c r="HY24" i="2"/>
  <c r="HX24" i="2"/>
  <c r="HW24" i="2"/>
  <c r="HV24" i="2"/>
  <c r="HU24" i="2"/>
  <c r="HT24" i="2"/>
  <c r="IS23" i="2"/>
  <c r="IR23" i="2"/>
  <c r="IQ23" i="2"/>
  <c r="IP23" i="2"/>
  <c r="IO23" i="2"/>
  <c r="IN23" i="2"/>
  <c r="IM23" i="2"/>
  <c r="IL23" i="2"/>
  <c r="IK23" i="2"/>
  <c r="IJ23" i="2"/>
  <c r="II23" i="2"/>
  <c r="IH23" i="2"/>
  <c r="IG23" i="2"/>
  <c r="IF23" i="2"/>
  <c r="IE23" i="2"/>
  <c r="ID23" i="2"/>
  <c r="IC23" i="2"/>
  <c r="IB23" i="2"/>
  <c r="IA23" i="2"/>
  <c r="HZ23" i="2"/>
  <c r="HY23" i="2"/>
  <c r="HX23" i="2"/>
  <c r="HW23" i="2"/>
  <c r="HV23" i="2"/>
  <c r="HU23" i="2"/>
  <c r="HT23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IS21" i="2"/>
  <c r="IR21" i="2"/>
  <c r="IQ21" i="2"/>
  <c r="IP21" i="2"/>
  <c r="IO21" i="2"/>
  <c r="IN21" i="2"/>
  <c r="IM21" i="2"/>
  <c r="IL21" i="2"/>
  <c r="IK21" i="2"/>
  <c r="IJ21" i="2"/>
  <c r="II21" i="2"/>
  <c r="IH21" i="2"/>
  <c r="IG21" i="2"/>
  <c r="IF21" i="2"/>
  <c r="IE21" i="2"/>
  <c r="ID21" i="2"/>
  <c r="IC21" i="2"/>
  <c r="IB21" i="2"/>
  <c r="IA21" i="2"/>
  <c r="HZ21" i="2"/>
  <c r="HY21" i="2"/>
  <c r="HX21" i="2"/>
  <c r="HW21" i="2"/>
  <c r="HV21" i="2"/>
  <c r="HU21" i="2"/>
  <c r="HT21" i="2"/>
  <c r="IS20" i="2"/>
  <c r="IR20" i="2"/>
  <c r="IQ20" i="2"/>
  <c r="IP20" i="2"/>
  <c r="IO20" i="2"/>
  <c r="IN20" i="2"/>
  <c r="IM20" i="2"/>
  <c r="IL20" i="2"/>
  <c r="IK20" i="2"/>
  <c r="IJ20" i="2"/>
  <c r="II20" i="2"/>
  <c r="IH20" i="2"/>
  <c r="IG20" i="2"/>
  <c r="IF20" i="2"/>
  <c r="IE20" i="2"/>
  <c r="ID20" i="2"/>
  <c r="IC20" i="2"/>
  <c r="IB20" i="2"/>
  <c r="IA20" i="2"/>
  <c r="HZ20" i="2"/>
  <c r="HY20" i="2"/>
  <c r="HX20" i="2"/>
  <c r="HW20" i="2"/>
  <c r="HV20" i="2"/>
  <c r="HU20" i="2"/>
  <c r="HT20" i="2"/>
  <c r="IS19" i="2"/>
  <c r="IR19" i="2"/>
  <c r="IQ19" i="2"/>
  <c r="IP19" i="2"/>
  <c r="IN19" i="2"/>
  <c r="IM19" i="2"/>
  <c r="IL19" i="2"/>
  <c r="IK19" i="2"/>
  <c r="IJ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E18" i="2"/>
  <c r="ID18" i="2"/>
  <c r="IC18" i="2"/>
  <c r="IB18" i="2"/>
  <c r="IA18" i="2"/>
  <c r="HZ18" i="2"/>
  <c r="HY18" i="2"/>
  <c r="HX18" i="2"/>
  <c r="HW18" i="2"/>
  <c r="HV18" i="2"/>
  <c r="HU18" i="2"/>
  <c r="HT18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W17" i="2"/>
  <c r="HV17" i="2"/>
  <c r="HU17" i="2"/>
  <c r="HT17" i="2"/>
  <c r="IS16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E16" i="2"/>
  <c r="ID16" i="2"/>
  <c r="IC16" i="2"/>
  <c r="IB16" i="2"/>
  <c r="IA16" i="2"/>
  <c r="HZ16" i="2"/>
  <c r="HY16" i="2"/>
  <c r="HX16" i="2"/>
  <c r="HW16" i="2"/>
  <c r="HV16" i="2"/>
  <c r="HU16" i="2"/>
  <c r="HT16" i="2"/>
  <c r="IS15" i="2"/>
  <c r="IR15" i="2"/>
  <c r="IQ15" i="2"/>
  <c r="IP15" i="2"/>
  <c r="IO15" i="2"/>
  <c r="IN15" i="2"/>
  <c r="IM15" i="2"/>
  <c r="IL15" i="2"/>
  <c r="IK15" i="2"/>
  <c r="IJ15" i="2"/>
  <c r="II15" i="2"/>
  <c r="IH15" i="2"/>
  <c r="IG15" i="2"/>
  <c r="IF15" i="2"/>
  <c r="IE15" i="2"/>
  <c r="ID15" i="2"/>
  <c r="IC15" i="2"/>
  <c r="IB15" i="2"/>
  <c r="IA15" i="2"/>
  <c r="HZ15" i="2"/>
  <c r="HY15" i="2"/>
  <c r="HX15" i="2"/>
  <c r="HW15" i="2"/>
  <c r="HV15" i="2"/>
  <c r="HU15" i="2"/>
  <c r="HT15" i="2"/>
  <c r="IS14" i="2"/>
  <c r="IR14" i="2"/>
  <c r="IQ14" i="2"/>
  <c r="IP14" i="2"/>
  <c r="IO14" i="2"/>
  <c r="IN14" i="2"/>
  <c r="IM14" i="2"/>
  <c r="IL14" i="2"/>
  <c r="IK14" i="2"/>
  <c r="IJ14" i="2"/>
  <c r="II14" i="2"/>
  <c r="IH14" i="2"/>
  <c r="IG14" i="2"/>
  <c r="IF14" i="2"/>
  <c r="IE14" i="2"/>
  <c r="ID14" i="2"/>
  <c r="IC14" i="2"/>
  <c r="IB14" i="2"/>
  <c r="IA14" i="2"/>
  <c r="HZ14" i="2"/>
  <c r="HY14" i="2"/>
  <c r="HX14" i="2"/>
  <c r="HW14" i="2"/>
  <c r="HV14" i="2"/>
  <c r="HU14" i="2"/>
  <c r="HT14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IS12" i="2"/>
  <c r="IR12" i="2"/>
  <c r="IQ12" i="2"/>
  <c r="IP12" i="2"/>
  <c r="IO12" i="2"/>
  <c r="IN12" i="2"/>
  <c r="IM12" i="2"/>
  <c r="IL12" i="2"/>
  <c r="IK12" i="2"/>
  <c r="IJ12" i="2"/>
  <c r="II12" i="2"/>
  <c r="IH12" i="2"/>
  <c r="IG12" i="2"/>
  <c r="IF12" i="2"/>
  <c r="IE12" i="2"/>
  <c r="ID12" i="2"/>
  <c r="IC12" i="2"/>
  <c r="IB12" i="2"/>
  <c r="IA12" i="2"/>
  <c r="HZ12" i="2"/>
  <c r="HY12" i="2"/>
  <c r="HX12" i="2"/>
  <c r="HW12" i="2"/>
  <c r="HV12" i="2"/>
  <c r="HU12" i="2"/>
  <c r="IS11" i="2"/>
  <c r="IR11" i="2"/>
  <c r="IQ11" i="2"/>
  <c r="IP11" i="2"/>
  <c r="IO11" i="2"/>
  <c r="IN11" i="2"/>
  <c r="IM11" i="2"/>
  <c r="IL11" i="2"/>
  <c r="IK11" i="2"/>
  <c r="IJ11" i="2"/>
  <c r="II11" i="2"/>
  <c r="IH11" i="2"/>
  <c r="IG11" i="2"/>
  <c r="IF11" i="2"/>
  <c r="IE11" i="2"/>
  <c r="ID11" i="2"/>
  <c r="IC11" i="2"/>
  <c r="IB11" i="2"/>
  <c r="IA11" i="2"/>
  <c r="HZ11" i="2"/>
  <c r="HY11" i="2"/>
  <c r="HX11" i="2"/>
  <c r="HW11" i="2"/>
  <c r="HV11" i="2"/>
  <c r="HU11" i="2"/>
  <c r="HT11" i="2"/>
  <c r="IS10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N25" i="2"/>
  <c r="FM25" i="2"/>
  <c r="FL25" i="2"/>
  <c r="FK25" i="2"/>
  <c r="FJ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L25" i="2"/>
  <c r="K25" i="2"/>
  <c r="J25" i="2"/>
  <c r="I25" i="2"/>
  <c r="H25" i="2"/>
  <c r="G25" i="2"/>
  <c r="F25" i="2"/>
  <c r="E25" i="2"/>
  <c r="M24" i="2"/>
  <c r="B24" i="2"/>
  <c r="D24" i="2" s="1"/>
  <c r="B22" i="4" s="1"/>
  <c r="M23" i="2"/>
  <c r="B23" i="2"/>
  <c r="D23" i="2" s="1"/>
  <c r="B21" i="4" s="1"/>
  <c r="M22" i="2"/>
  <c r="C22" i="2"/>
  <c r="B22" i="2"/>
  <c r="M21" i="2"/>
  <c r="C21" i="2"/>
  <c r="B21" i="2"/>
  <c r="M20" i="2"/>
  <c r="B20" i="2"/>
  <c r="D20" i="2" s="1"/>
  <c r="B18" i="4" s="1"/>
  <c r="FO19" i="2"/>
  <c r="IO19" i="2" s="1"/>
  <c r="FI19" i="2"/>
  <c r="FI25" i="2" s="1"/>
  <c r="M19" i="2"/>
  <c r="C19" i="2"/>
  <c r="B19" i="2"/>
  <c r="M18" i="2"/>
  <c r="B18" i="2"/>
  <c r="D18" i="2" s="1"/>
  <c r="B16" i="4" s="1"/>
  <c r="B17" i="2"/>
  <c r="D17" i="2" s="1"/>
  <c r="B15" i="4" s="1"/>
  <c r="M16" i="2"/>
  <c r="B16" i="2"/>
  <c r="D16" i="2" s="1"/>
  <c r="B14" i="4" s="1"/>
  <c r="M15" i="2"/>
  <c r="B15" i="2"/>
  <c r="D15" i="2" s="1"/>
  <c r="B13" i="4" s="1"/>
  <c r="M14" i="2"/>
  <c r="B14" i="2"/>
  <c r="D14" i="2" s="1"/>
  <c r="B12" i="4" s="1"/>
  <c r="M13" i="2"/>
  <c r="C13" i="2"/>
  <c r="B13" i="2"/>
  <c r="M12" i="2"/>
  <c r="C12" i="2"/>
  <c r="B12" i="2"/>
  <c r="M11" i="2"/>
  <c r="C11" i="2"/>
  <c r="B11" i="2"/>
  <c r="M10" i="2"/>
  <c r="C10" i="2"/>
  <c r="B10" i="2"/>
  <c r="C9" i="2"/>
  <c r="B9" i="2"/>
  <c r="M8" i="2"/>
  <c r="S8" i="2" s="1"/>
  <c r="B8" i="2"/>
  <c r="D8" i="2" s="1"/>
  <c r="R8" i="2" s="1"/>
  <c r="X39" i="3"/>
  <c r="Y39" i="3" s="1"/>
  <c r="W39" i="3"/>
  <c r="U39" i="3"/>
  <c r="V39" i="3" s="1"/>
  <c r="T39" i="3"/>
  <c r="R39" i="3"/>
  <c r="S39" i="3" s="1"/>
  <c r="Q39" i="3"/>
  <c r="O39" i="3"/>
  <c r="P39" i="3" s="1"/>
  <c r="N39" i="3"/>
  <c r="L39" i="3"/>
  <c r="M39" i="3" s="1"/>
  <c r="K39" i="3"/>
  <c r="I39" i="3"/>
  <c r="J39" i="3" s="1"/>
  <c r="H39" i="3"/>
  <c r="F39" i="3"/>
  <c r="G39" i="3" s="1"/>
  <c r="E39" i="3"/>
  <c r="C39" i="3"/>
  <c r="B39" i="3"/>
  <c r="X38" i="3"/>
  <c r="Y38" i="3" s="1"/>
  <c r="W38" i="3"/>
  <c r="U38" i="3"/>
  <c r="V38" i="3" s="1"/>
  <c r="T38" i="3"/>
  <c r="R38" i="3"/>
  <c r="S38" i="3" s="1"/>
  <c r="Q38" i="3"/>
  <c r="O38" i="3"/>
  <c r="P38" i="3" s="1"/>
  <c r="N38" i="3"/>
  <c r="L38" i="3"/>
  <c r="M38" i="3" s="1"/>
  <c r="K38" i="3"/>
  <c r="I38" i="3"/>
  <c r="J38" i="3" s="1"/>
  <c r="H38" i="3"/>
  <c r="F38" i="3"/>
  <c r="G38" i="3" s="1"/>
  <c r="E38" i="3"/>
  <c r="C38" i="3"/>
  <c r="B38" i="3"/>
  <c r="Z38" i="3" s="1"/>
  <c r="X37" i="3"/>
  <c r="Y37" i="3" s="1"/>
  <c r="W37" i="3"/>
  <c r="U37" i="3"/>
  <c r="V37" i="3" s="1"/>
  <c r="T37" i="3"/>
  <c r="R37" i="3"/>
  <c r="S37" i="3" s="1"/>
  <c r="Q37" i="3"/>
  <c r="O37" i="3"/>
  <c r="P37" i="3" s="1"/>
  <c r="N37" i="3"/>
  <c r="L37" i="3"/>
  <c r="M37" i="3" s="1"/>
  <c r="K37" i="3"/>
  <c r="I37" i="3"/>
  <c r="J37" i="3" s="1"/>
  <c r="H37" i="3"/>
  <c r="F37" i="3"/>
  <c r="G37" i="3" s="1"/>
  <c r="E37" i="3"/>
  <c r="C37" i="3"/>
  <c r="B37" i="3"/>
  <c r="X36" i="3"/>
  <c r="Y36" i="3" s="1"/>
  <c r="W36" i="3"/>
  <c r="U36" i="3"/>
  <c r="V36" i="3" s="1"/>
  <c r="T36" i="3"/>
  <c r="R36" i="3"/>
  <c r="S36" i="3" s="1"/>
  <c r="Q36" i="3"/>
  <c r="O36" i="3"/>
  <c r="P36" i="3" s="1"/>
  <c r="N36" i="3"/>
  <c r="L36" i="3"/>
  <c r="M36" i="3" s="1"/>
  <c r="K36" i="3"/>
  <c r="I36" i="3"/>
  <c r="J36" i="3" s="1"/>
  <c r="H36" i="3"/>
  <c r="F36" i="3"/>
  <c r="E36" i="3"/>
  <c r="D36" i="3"/>
  <c r="X35" i="3"/>
  <c r="Y35" i="3" s="1"/>
  <c r="W35" i="3"/>
  <c r="U35" i="3"/>
  <c r="V35" i="3" s="1"/>
  <c r="T35" i="3"/>
  <c r="R35" i="3"/>
  <c r="S35" i="3" s="1"/>
  <c r="Q35" i="3"/>
  <c r="O35" i="3"/>
  <c r="P35" i="3" s="1"/>
  <c r="N35" i="3"/>
  <c r="L35" i="3"/>
  <c r="M35" i="3" s="1"/>
  <c r="K35" i="3"/>
  <c r="I35" i="3"/>
  <c r="J35" i="3" s="1"/>
  <c r="H35" i="3"/>
  <c r="F35" i="3"/>
  <c r="G35" i="3" s="1"/>
  <c r="E35" i="3"/>
  <c r="C35" i="3"/>
  <c r="B35" i="3"/>
  <c r="Z35" i="3" s="1"/>
  <c r="X34" i="3"/>
  <c r="Y34" i="3" s="1"/>
  <c r="W34" i="3"/>
  <c r="U34" i="3"/>
  <c r="V34" i="3" s="1"/>
  <c r="T34" i="3"/>
  <c r="R34" i="3"/>
  <c r="S34" i="3" s="1"/>
  <c r="Q34" i="3"/>
  <c r="O34" i="3"/>
  <c r="P34" i="3" s="1"/>
  <c r="N34" i="3"/>
  <c r="L34" i="3"/>
  <c r="M34" i="3" s="1"/>
  <c r="K34" i="3"/>
  <c r="I34" i="3"/>
  <c r="J34" i="3" s="1"/>
  <c r="H34" i="3"/>
  <c r="F34" i="3"/>
  <c r="G34" i="3" s="1"/>
  <c r="E34" i="3"/>
  <c r="C34" i="3"/>
  <c r="B34" i="3"/>
  <c r="X33" i="3"/>
  <c r="Y33" i="3" s="1"/>
  <c r="W33" i="3"/>
  <c r="U33" i="3"/>
  <c r="V33" i="3" s="1"/>
  <c r="T33" i="3"/>
  <c r="R33" i="3"/>
  <c r="S33" i="3" s="1"/>
  <c r="Q33" i="3"/>
  <c r="O33" i="3"/>
  <c r="P33" i="3" s="1"/>
  <c r="N33" i="3"/>
  <c r="L33" i="3"/>
  <c r="M33" i="3" s="1"/>
  <c r="K33" i="3"/>
  <c r="I33" i="3"/>
  <c r="J33" i="3" s="1"/>
  <c r="H33" i="3"/>
  <c r="F33" i="3"/>
  <c r="G33" i="3" s="1"/>
  <c r="E33" i="3"/>
  <c r="C33" i="3"/>
  <c r="B33" i="3"/>
  <c r="X32" i="3"/>
  <c r="Y32" i="3" s="1"/>
  <c r="W32" i="3"/>
  <c r="U32" i="3"/>
  <c r="V32" i="3" s="1"/>
  <c r="T32" i="3"/>
  <c r="R32" i="3"/>
  <c r="S32" i="3" s="1"/>
  <c r="Q32" i="3"/>
  <c r="O32" i="3"/>
  <c r="P32" i="3" s="1"/>
  <c r="N32" i="3"/>
  <c r="L32" i="3"/>
  <c r="M32" i="3" s="1"/>
  <c r="K32" i="3"/>
  <c r="I32" i="3"/>
  <c r="J32" i="3" s="1"/>
  <c r="H32" i="3"/>
  <c r="F32" i="3"/>
  <c r="G32" i="3" s="1"/>
  <c r="E32" i="3"/>
  <c r="C32" i="3"/>
  <c r="B32" i="3"/>
  <c r="X31" i="3"/>
  <c r="Y31" i="3" s="1"/>
  <c r="W31" i="3"/>
  <c r="U31" i="3"/>
  <c r="V31" i="3" s="1"/>
  <c r="T31" i="3"/>
  <c r="R31" i="3"/>
  <c r="S31" i="3" s="1"/>
  <c r="Q31" i="3"/>
  <c r="O31" i="3"/>
  <c r="P31" i="3" s="1"/>
  <c r="N31" i="3"/>
  <c r="L31" i="3"/>
  <c r="M31" i="3" s="1"/>
  <c r="K31" i="3"/>
  <c r="I31" i="3"/>
  <c r="J31" i="3" s="1"/>
  <c r="H31" i="3"/>
  <c r="F31" i="3"/>
  <c r="G31" i="3" s="1"/>
  <c r="E31" i="3"/>
  <c r="C31" i="3"/>
  <c r="B31" i="3"/>
  <c r="Z31" i="3" s="1"/>
  <c r="X30" i="3"/>
  <c r="Y30" i="3" s="1"/>
  <c r="W30" i="3"/>
  <c r="U30" i="3"/>
  <c r="V30" i="3" s="1"/>
  <c r="T30" i="3"/>
  <c r="R30" i="3"/>
  <c r="S30" i="3" s="1"/>
  <c r="Q30" i="3"/>
  <c r="O30" i="3"/>
  <c r="P30" i="3" s="1"/>
  <c r="N30" i="3"/>
  <c r="L30" i="3"/>
  <c r="M30" i="3" s="1"/>
  <c r="K30" i="3"/>
  <c r="I30" i="3"/>
  <c r="J30" i="3" s="1"/>
  <c r="H30" i="3"/>
  <c r="F30" i="3"/>
  <c r="G30" i="3" s="1"/>
  <c r="E30" i="3"/>
  <c r="C30" i="3"/>
  <c r="B30" i="3"/>
  <c r="X29" i="3"/>
  <c r="Y29" i="3" s="1"/>
  <c r="W29" i="3"/>
  <c r="U29" i="3"/>
  <c r="V29" i="3" s="1"/>
  <c r="T29" i="3"/>
  <c r="R29" i="3"/>
  <c r="S29" i="3" s="1"/>
  <c r="Q29" i="3"/>
  <c r="O29" i="3"/>
  <c r="P29" i="3" s="1"/>
  <c r="N29" i="3"/>
  <c r="L29" i="3"/>
  <c r="M29" i="3" s="1"/>
  <c r="K29" i="3"/>
  <c r="I29" i="3"/>
  <c r="J29" i="3" s="1"/>
  <c r="H29" i="3"/>
  <c r="F29" i="3"/>
  <c r="G29" i="3" s="1"/>
  <c r="E29" i="3"/>
  <c r="C29" i="3"/>
  <c r="B29" i="3"/>
  <c r="X28" i="3"/>
  <c r="Y28" i="3" s="1"/>
  <c r="W28" i="3"/>
  <c r="U28" i="3"/>
  <c r="V28" i="3" s="1"/>
  <c r="T28" i="3"/>
  <c r="R28" i="3"/>
  <c r="S28" i="3" s="1"/>
  <c r="Q28" i="3"/>
  <c r="O28" i="3"/>
  <c r="P28" i="3" s="1"/>
  <c r="N28" i="3"/>
  <c r="L28" i="3"/>
  <c r="M28" i="3" s="1"/>
  <c r="K28" i="3"/>
  <c r="I28" i="3"/>
  <c r="J28" i="3" s="1"/>
  <c r="H28" i="3"/>
  <c r="F28" i="3"/>
  <c r="G28" i="3" s="1"/>
  <c r="E28" i="3"/>
  <c r="C28" i="3"/>
  <c r="B28" i="3"/>
  <c r="X27" i="3"/>
  <c r="Y27" i="3" s="1"/>
  <c r="W27" i="3"/>
  <c r="U27" i="3"/>
  <c r="V27" i="3" s="1"/>
  <c r="T27" i="3"/>
  <c r="R27" i="3"/>
  <c r="S27" i="3" s="1"/>
  <c r="Q27" i="3"/>
  <c r="O27" i="3"/>
  <c r="P27" i="3" s="1"/>
  <c r="N27" i="3"/>
  <c r="L27" i="3"/>
  <c r="M27" i="3" s="1"/>
  <c r="K27" i="3"/>
  <c r="I27" i="3"/>
  <c r="J27" i="3" s="1"/>
  <c r="H27" i="3"/>
  <c r="F27" i="3"/>
  <c r="G27" i="3" s="1"/>
  <c r="E27" i="3"/>
  <c r="C27" i="3"/>
  <c r="B27" i="3"/>
  <c r="Z27" i="3" s="1"/>
  <c r="X26" i="3"/>
  <c r="Y26" i="3" s="1"/>
  <c r="W26" i="3"/>
  <c r="U26" i="3"/>
  <c r="V26" i="3" s="1"/>
  <c r="T26" i="3"/>
  <c r="R26" i="3"/>
  <c r="S26" i="3" s="1"/>
  <c r="Q26" i="3"/>
  <c r="O26" i="3"/>
  <c r="P26" i="3" s="1"/>
  <c r="N26" i="3"/>
  <c r="L26" i="3"/>
  <c r="M26" i="3" s="1"/>
  <c r="K26" i="3"/>
  <c r="I26" i="3"/>
  <c r="J26" i="3" s="1"/>
  <c r="H26" i="3"/>
  <c r="F26" i="3"/>
  <c r="G26" i="3" s="1"/>
  <c r="E26" i="3"/>
  <c r="C26" i="3"/>
  <c r="B26" i="3"/>
  <c r="X25" i="3"/>
  <c r="Y25" i="3" s="1"/>
  <c r="W25" i="3"/>
  <c r="U25" i="3"/>
  <c r="V25" i="3" s="1"/>
  <c r="T25" i="3"/>
  <c r="R25" i="3"/>
  <c r="S25" i="3" s="1"/>
  <c r="Q25" i="3"/>
  <c r="O25" i="3"/>
  <c r="P25" i="3" s="1"/>
  <c r="N25" i="3"/>
  <c r="L25" i="3"/>
  <c r="M25" i="3" s="1"/>
  <c r="K25" i="3"/>
  <c r="I25" i="3"/>
  <c r="J25" i="3" s="1"/>
  <c r="H25" i="3"/>
  <c r="F25" i="3"/>
  <c r="G25" i="3" s="1"/>
  <c r="E25" i="3"/>
  <c r="C25" i="3"/>
  <c r="B25" i="3"/>
  <c r="X24" i="3"/>
  <c r="Y24" i="3" s="1"/>
  <c r="W24" i="3"/>
  <c r="U24" i="3"/>
  <c r="V24" i="3" s="1"/>
  <c r="T24" i="3"/>
  <c r="R24" i="3"/>
  <c r="S24" i="3" s="1"/>
  <c r="Q24" i="3"/>
  <c r="O24" i="3"/>
  <c r="P24" i="3" s="1"/>
  <c r="N24" i="3"/>
  <c r="L24" i="3"/>
  <c r="M24" i="3" s="1"/>
  <c r="K24" i="3"/>
  <c r="I24" i="3"/>
  <c r="J24" i="3" s="1"/>
  <c r="H24" i="3"/>
  <c r="F24" i="3"/>
  <c r="G24" i="3" s="1"/>
  <c r="E24" i="3"/>
  <c r="C24" i="3"/>
  <c r="B24" i="3"/>
  <c r="X23" i="3"/>
  <c r="Y23" i="3" s="1"/>
  <c r="W23" i="3"/>
  <c r="U23" i="3"/>
  <c r="V23" i="3" s="1"/>
  <c r="T23" i="3"/>
  <c r="R23" i="3"/>
  <c r="Q23" i="3"/>
  <c r="O23" i="3"/>
  <c r="N23" i="3"/>
  <c r="L23" i="3"/>
  <c r="K23" i="3"/>
  <c r="I23" i="3"/>
  <c r="J23" i="3" s="1"/>
  <c r="H23" i="3"/>
  <c r="F23" i="3"/>
  <c r="G23" i="3" s="1"/>
  <c r="E23" i="3"/>
  <c r="C23" i="3"/>
  <c r="B23" i="3"/>
  <c r="Z23" i="3" s="1"/>
  <c r="N21" i="3"/>
  <c r="V15" i="3"/>
  <c r="U15" i="3"/>
  <c r="T15" i="3"/>
  <c r="S15" i="3"/>
  <c r="P15" i="3"/>
  <c r="O15" i="3"/>
  <c r="N15" i="3"/>
  <c r="M15" i="3"/>
  <c r="AB14" i="3"/>
  <c r="AA14" i="3"/>
  <c r="Z14" i="3"/>
  <c r="Y14" i="3"/>
  <c r="X14" i="3"/>
  <c r="W14" i="3"/>
  <c r="R14" i="3"/>
  <c r="Q14" i="3"/>
  <c r="L14" i="3"/>
  <c r="K14" i="3"/>
  <c r="I14" i="3"/>
  <c r="J14" i="3" s="1"/>
  <c r="H14" i="3"/>
  <c r="F14" i="3"/>
  <c r="G14" i="3" s="1"/>
  <c r="E14" i="3"/>
  <c r="C14" i="3"/>
  <c r="D14" i="3" s="1"/>
  <c r="B14" i="3"/>
  <c r="AB13" i="3"/>
  <c r="AA13" i="3"/>
  <c r="Z13" i="3"/>
  <c r="Y13" i="3"/>
  <c r="X13" i="3"/>
  <c r="W13" i="3"/>
  <c r="R13" i="3"/>
  <c r="Q13" i="3"/>
  <c r="L13" i="3"/>
  <c r="K13" i="3"/>
  <c r="I13" i="3"/>
  <c r="J13" i="3" s="1"/>
  <c r="H13" i="3"/>
  <c r="F13" i="3"/>
  <c r="G13" i="3" s="1"/>
  <c r="E13" i="3"/>
  <c r="C13" i="3"/>
  <c r="D13" i="3" s="1"/>
  <c r="B13" i="3"/>
  <c r="A13" i="3"/>
  <c r="AB12" i="3"/>
  <c r="AA12" i="3"/>
  <c r="Z12" i="3"/>
  <c r="Y12" i="3"/>
  <c r="X12" i="3"/>
  <c r="W12" i="3"/>
  <c r="R12" i="3"/>
  <c r="Q12" i="3"/>
  <c r="L12" i="3"/>
  <c r="K12" i="3"/>
  <c r="I12" i="3"/>
  <c r="J12" i="3" s="1"/>
  <c r="H12" i="3"/>
  <c r="F12" i="3"/>
  <c r="G12" i="3" s="1"/>
  <c r="E12" i="3"/>
  <c r="C12" i="3"/>
  <c r="D12" i="3" s="1"/>
  <c r="B12" i="3"/>
  <c r="AB11" i="3"/>
  <c r="AA11" i="3"/>
  <c r="Z11" i="3"/>
  <c r="Y11" i="3"/>
  <c r="X11" i="3"/>
  <c r="W11" i="3"/>
  <c r="R11" i="3"/>
  <c r="Q11" i="3"/>
  <c r="L11" i="3"/>
  <c r="K11" i="3"/>
  <c r="I11" i="3"/>
  <c r="J11" i="3" s="1"/>
  <c r="H11" i="3"/>
  <c r="F11" i="3"/>
  <c r="G11" i="3" s="1"/>
  <c r="E11" i="3"/>
  <c r="C11" i="3"/>
  <c r="D11" i="3" s="1"/>
  <c r="B11" i="3"/>
  <c r="AB10" i="3"/>
  <c r="AA10" i="3"/>
  <c r="Z10" i="3"/>
  <c r="Y10" i="3"/>
  <c r="X10" i="3"/>
  <c r="W10" i="3"/>
  <c r="R10" i="3"/>
  <c r="Q10" i="3"/>
  <c r="L10" i="3"/>
  <c r="K10" i="3"/>
  <c r="I10" i="3"/>
  <c r="J10" i="3" s="1"/>
  <c r="H10" i="3"/>
  <c r="F10" i="3"/>
  <c r="G10" i="3" s="1"/>
  <c r="E10" i="3"/>
  <c r="C10" i="3"/>
  <c r="D10" i="3" s="1"/>
  <c r="B10" i="3"/>
  <c r="AB9" i="3"/>
  <c r="AA9" i="3"/>
  <c r="Z9" i="3"/>
  <c r="Y9" i="3"/>
  <c r="X9" i="3"/>
  <c r="W9" i="3"/>
  <c r="R9" i="3"/>
  <c r="Q9" i="3"/>
  <c r="L9" i="3"/>
  <c r="K9" i="3"/>
  <c r="I9" i="3"/>
  <c r="J9" i="3" s="1"/>
  <c r="H9" i="3"/>
  <c r="F9" i="3"/>
  <c r="G9" i="3" s="1"/>
  <c r="E9" i="3"/>
  <c r="C9" i="3"/>
  <c r="D9" i="3" s="1"/>
  <c r="B9" i="3"/>
  <c r="AB8" i="3"/>
  <c r="AA8" i="3"/>
  <c r="Z8" i="3"/>
  <c r="Y8" i="3"/>
  <c r="X8" i="3"/>
  <c r="W8" i="3"/>
  <c r="R8" i="3"/>
  <c r="Q8" i="3"/>
  <c r="L8" i="3"/>
  <c r="K8" i="3"/>
  <c r="I8" i="3"/>
  <c r="J8" i="3" s="1"/>
  <c r="H8" i="3"/>
  <c r="F8" i="3"/>
  <c r="G8" i="3" s="1"/>
  <c r="E8" i="3"/>
  <c r="C8" i="3"/>
  <c r="D8" i="3" s="1"/>
  <c r="B8" i="3"/>
  <c r="AB7" i="3"/>
  <c r="AA7" i="3"/>
  <c r="Z7" i="3"/>
  <c r="Y7" i="3"/>
  <c r="X7" i="3"/>
  <c r="W7" i="3"/>
  <c r="R7" i="3"/>
  <c r="Q7" i="3"/>
  <c r="L7" i="3"/>
  <c r="K7" i="3"/>
  <c r="I7" i="3"/>
  <c r="J7" i="3" s="1"/>
  <c r="H7" i="3"/>
  <c r="F7" i="3"/>
  <c r="G7" i="3" s="1"/>
  <c r="E7" i="3"/>
  <c r="C7" i="3"/>
  <c r="D7" i="3" s="1"/>
  <c r="Z25" i="3" l="1"/>
  <c r="Z29" i="3"/>
  <c r="Z33" i="3"/>
  <c r="G36" i="3"/>
  <c r="AA36" i="3"/>
  <c r="D37" i="3"/>
  <c r="AA37" i="3"/>
  <c r="Z24" i="3"/>
  <c r="Z40" i="3" s="1"/>
  <c r="Z32" i="3"/>
  <c r="D25" i="3"/>
  <c r="AA25" i="3"/>
  <c r="D29" i="3"/>
  <c r="AA29" i="3"/>
  <c r="D33" i="3"/>
  <c r="AA33" i="3"/>
  <c r="Z26" i="3"/>
  <c r="Z30" i="3"/>
  <c r="Z34" i="3"/>
  <c r="D38" i="3"/>
  <c r="AA38" i="3"/>
  <c r="Z28" i="3"/>
  <c r="D26" i="3"/>
  <c r="AA26" i="3"/>
  <c r="D30" i="3"/>
  <c r="AA30" i="3"/>
  <c r="D34" i="3"/>
  <c r="AA34" i="3"/>
  <c r="Z39" i="3"/>
  <c r="D39" i="3"/>
  <c r="AA39" i="3"/>
  <c r="D23" i="3"/>
  <c r="AA23" i="3"/>
  <c r="D27" i="3"/>
  <c r="AA27" i="3"/>
  <c r="D31" i="3"/>
  <c r="AA31" i="3"/>
  <c r="D35" i="3"/>
  <c r="AA35" i="3"/>
  <c r="D24" i="3"/>
  <c r="AA24" i="3"/>
  <c r="D28" i="3"/>
  <c r="AA28" i="3"/>
  <c r="D32" i="3"/>
  <c r="AA32" i="3"/>
  <c r="Z36" i="3"/>
  <c r="Z37" i="3"/>
  <c r="F18" i="4"/>
  <c r="F12" i="4"/>
  <c r="F8" i="4"/>
  <c r="F7" i="4"/>
  <c r="F15" i="4"/>
  <c r="AA15" i="3"/>
  <c r="Z15" i="3"/>
  <c r="R15" i="3"/>
  <c r="X15" i="3"/>
  <c r="H15" i="3"/>
  <c r="E15" i="3"/>
  <c r="AB15" i="3"/>
  <c r="F15" i="3"/>
  <c r="Y15" i="3"/>
  <c r="X40" i="3"/>
  <c r="Y40" i="3" s="1"/>
  <c r="W15" i="3"/>
  <c r="B15" i="3"/>
  <c r="K15" i="3"/>
  <c r="R40" i="3"/>
  <c r="S40" i="3" s="1"/>
  <c r="Q15" i="3"/>
  <c r="L15" i="3"/>
  <c r="S23" i="3"/>
  <c r="K40" i="3"/>
  <c r="U40" i="3"/>
  <c r="V40" i="3" s="1"/>
  <c r="T40" i="3"/>
  <c r="L40" i="3"/>
  <c r="M40" i="3" s="1"/>
  <c r="W40" i="3"/>
  <c r="H40" i="3"/>
  <c r="N40" i="3"/>
  <c r="E40" i="3"/>
  <c r="O40" i="3"/>
  <c r="P40" i="3" s="1"/>
  <c r="C15" i="3"/>
  <c r="C40" i="3"/>
  <c r="D40" i="3" s="1"/>
  <c r="F40" i="3"/>
  <c r="G40" i="3" s="1"/>
  <c r="Q40" i="3"/>
  <c r="AE40" i="3"/>
  <c r="R18" i="2"/>
  <c r="AC33" i="3" s="1"/>
  <c r="Q8" i="2"/>
  <c r="S20" i="2"/>
  <c r="D21" i="2"/>
  <c r="S22" i="2"/>
  <c r="S11" i="2"/>
  <c r="S19" i="2"/>
  <c r="D13" i="2"/>
  <c r="B11" i="4" s="1"/>
  <c r="F11" i="4" s="1"/>
  <c r="AP27" i="2"/>
  <c r="AQ27" i="2"/>
  <c r="IA25" i="2"/>
  <c r="IQ25" i="2"/>
  <c r="N16" i="2"/>
  <c r="D10" i="2"/>
  <c r="R10" i="2" s="1"/>
  <c r="HZ25" i="2"/>
  <c r="IH25" i="2"/>
  <c r="IP25" i="2"/>
  <c r="S24" i="2"/>
  <c r="Q11" i="2"/>
  <c r="O25" i="2"/>
  <c r="M9" i="2"/>
  <c r="Q9" i="2" s="1"/>
  <c r="Q12" i="2"/>
  <c r="N14" i="2"/>
  <c r="M17" i="2"/>
  <c r="R20" i="2"/>
  <c r="AC35" i="3" s="1"/>
  <c r="Q23" i="2"/>
  <c r="Q24" i="2"/>
  <c r="HT25" i="2"/>
  <c r="IB25" i="2"/>
  <c r="IJ25" i="2"/>
  <c r="IR25" i="2"/>
  <c r="S10" i="2"/>
  <c r="S13" i="2"/>
  <c r="S16" i="2"/>
  <c r="HU25" i="2"/>
  <c r="IC25" i="2"/>
  <c r="IK25" i="2"/>
  <c r="IS25" i="2"/>
  <c r="S14" i="2"/>
  <c r="N15" i="2"/>
  <c r="R17" i="2"/>
  <c r="AC32" i="3" s="1"/>
  <c r="Q22" i="2"/>
  <c r="R13" i="2"/>
  <c r="AC28" i="3" s="1"/>
  <c r="R16" i="2"/>
  <c r="AC31" i="3" s="1"/>
  <c r="HW25" i="2"/>
  <c r="IE25" i="2"/>
  <c r="IM25" i="2"/>
  <c r="S15" i="2"/>
  <c r="X27" i="2"/>
  <c r="HX25" i="2"/>
  <c r="IF25" i="2"/>
  <c r="IN25" i="2"/>
  <c r="HV25" i="2"/>
  <c r="ID25" i="2"/>
  <c r="IL25" i="2"/>
  <c r="D9" i="2"/>
  <c r="R9" i="2" s="1"/>
  <c r="D19" i="2"/>
  <c r="D22" i="2"/>
  <c r="HY25" i="2"/>
  <c r="IG25" i="2"/>
  <c r="C25" i="2"/>
  <c r="D11" i="2"/>
  <c r="D12" i="2"/>
  <c r="R24" i="2"/>
  <c r="AC39" i="3" s="1"/>
  <c r="N24" i="2"/>
  <c r="N8" i="2"/>
  <c r="N20" i="2"/>
  <c r="N23" i="2"/>
  <c r="R23" i="2"/>
  <c r="AC38" i="3" s="1"/>
  <c r="IO25" i="2"/>
  <c r="S12" i="2"/>
  <c r="N13" i="2"/>
  <c r="Q15" i="2"/>
  <c r="N18" i="2"/>
  <c r="S23" i="2"/>
  <c r="B25" i="2"/>
  <c r="FO25" i="2"/>
  <c r="Y27" i="2"/>
  <c r="II19" i="2"/>
  <c r="II25" i="2" s="1"/>
  <c r="R15" i="2"/>
  <c r="AC30" i="3" s="1"/>
  <c r="Q20" i="2"/>
  <c r="Q21" i="2"/>
  <c r="Q13" i="2"/>
  <c r="Q19" i="2"/>
  <c r="S21" i="2"/>
  <c r="Q16" i="2"/>
  <c r="F13" i="4"/>
  <c r="F21" i="4"/>
  <c r="F22" i="4"/>
  <c r="M23" i="3"/>
  <c r="I40" i="3"/>
  <c r="J40" i="3" s="1"/>
  <c r="I15" i="3"/>
  <c r="P23" i="3"/>
  <c r="B40" i="3"/>
  <c r="F14" i="4"/>
  <c r="F16" i="4"/>
  <c r="R19" i="2" l="1"/>
  <c r="AC34" i="3" s="1"/>
  <c r="B17" i="4"/>
  <c r="F17" i="4" s="1"/>
  <c r="N12" i="2"/>
  <c r="B10" i="4"/>
  <c r="F10" i="4" s="1"/>
  <c r="N11" i="2"/>
  <c r="B9" i="4"/>
  <c r="B23" i="4" s="1"/>
  <c r="F23" i="4" s="1"/>
  <c r="N21" i="2"/>
  <c r="B19" i="4"/>
  <c r="F19" i="4" s="1"/>
  <c r="N22" i="2"/>
  <c r="B20" i="4"/>
  <c r="F20" i="4" s="1"/>
  <c r="AA40" i="3"/>
  <c r="R21" i="2"/>
  <c r="AC36" i="3" s="1"/>
  <c r="N10" i="2"/>
  <c r="N19" i="2"/>
  <c r="D25" i="2"/>
  <c r="Q18" i="2"/>
  <c r="R12" i="2"/>
  <c r="AC27" i="3" s="1"/>
  <c r="R22" i="2"/>
  <c r="AC37" i="3" s="1"/>
  <c r="N9" i="2"/>
  <c r="S17" i="2"/>
  <c r="R11" i="2"/>
  <c r="AC26" i="3" s="1"/>
  <c r="M25" i="2"/>
  <c r="S18" i="2"/>
  <c r="Q17" i="2"/>
  <c r="R14" i="2"/>
  <c r="AC29" i="3" s="1"/>
  <c r="Q14" i="2"/>
  <c r="N17" i="2"/>
  <c r="P25" i="2"/>
  <c r="F9" i="4" l="1"/>
  <c r="N25" i="2"/>
  <c r="S25" i="2"/>
  <c r="Q25" i="2"/>
  <c r="R25" i="2"/>
  <c r="AC40" i="3" s="1"/>
</calcChain>
</file>

<file path=xl/sharedStrings.xml><?xml version="1.0" encoding="utf-8"?>
<sst xmlns="http://schemas.openxmlformats.org/spreadsheetml/2006/main" count="833" uniqueCount="114">
  <si>
    <t>по средствам 2019 г.</t>
  </si>
  <si>
    <t>РЭНКИНГ ПО РЕГИОНАМ:</t>
  </si>
  <si>
    <t>Регионы</t>
  </si>
  <si>
    <t>Итого освоено, млн.тг</t>
  </si>
  <si>
    <t>Доля (%) по сумме региона</t>
  </si>
  <si>
    <t>ЗКО</t>
  </si>
  <si>
    <t>Мангистауская область</t>
  </si>
  <si>
    <t>Кызылординская область</t>
  </si>
  <si>
    <t>СКО</t>
  </si>
  <si>
    <t>г. Нур-Султан (г. Астана)</t>
  </si>
  <si>
    <t>Павлодарская область</t>
  </si>
  <si>
    <t>Актюбинская область</t>
  </si>
  <si>
    <t>ВКО</t>
  </si>
  <si>
    <t>Жамбылская область</t>
  </si>
  <si>
    <t>Алматинская область</t>
  </si>
  <si>
    <t>г. Алматы</t>
  </si>
  <si>
    <t>Атырауская область</t>
  </si>
  <si>
    <t>г.Шымкент</t>
  </si>
  <si>
    <t>Костанайская область</t>
  </si>
  <si>
    <t>Акмолинская область</t>
  </si>
  <si>
    <t>Карагандинская область</t>
  </si>
  <si>
    <t>Туркестанская область</t>
  </si>
  <si>
    <t>Итого</t>
  </si>
  <si>
    <t>Доля (%) по сумме размещ. в МФО</t>
  </si>
  <si>
    <t>3. общий свод:</t>
  </si>
  <si>
    <t>млн. тенге</t>
  </si>
  <si>
    <t>Проекты на рассмотрении</t>
  </si>
  <si>
    <t>Одобренные проекты</t>
  </si>
  <si>
    <t>Выданные проекты                                                                                                                                                                    Выданные проекты                                                                                                                                                                                   Выданные проекты</t>
  </si>
  <si>
    <t>Всего:</t>
  </si>
  <si>
    <t>по категории:</t>
  </si>
  <si>
    <t>"стартап" проекты</t>
  </si>
  <si>
    <t>Кол-во заемщиков</t>
  </si>
  <si>
    <t>Сумма</t>
  </si>
  <si>
    <t>Доля (%) по сумме</t>
  </si>
  <si>
    <t>действующий</t>
  </si>
  <si>
    <t>начинающий</t>
  </si>
  <si>
    <t>самозанятый</t>
  </si>
  <si>
    <t>безработный</t>
  </si>
  <si>
    <t>кол-во</t>
  </si>
  <si>
    <t>сумма</t>
  </si>
  <si>
    <t>кол-во гарантий</t>
  </si>
  <si>
    <t>сумма гарантий</t>
  </si>
  <si>
    <t>МФО "Абзал"</t>
  </si>
  <si>
    <t>ТОО МФО Ритц Кызылорда</t>
  </si>
  <si>
    <t>МФО "Даму"</t>
  </si>
  <si>
    <t>МФО "Ырыс"</t>
  </si>
  <si>
    <t>МФО ЭКО Финанс</t>
  </si>
  <si>
    <t>ТДО МФО "Актобе ауыл микрокредит"</t>
  </si>
  <si>
    <t>МФО "Арнур"</t>
  </si>
  <si>
    <t>итого:</t>
  </si>
  <si>
    <t>Информация по выданным проектам в разрезе регионов:</t>
  </si>
  <si>
    <t>регион</t>
  </si>
  <si>
    <t>МФО Даму</t>
  </si>
  <si>
    <t>МФО Ырыс</t>
  </si>
  <si>
    <t>МФО РИТЦ Кызылорда</t>
  </si>
  <si>
    <t>МФО "ТТ Финанс"</t>
  </si>
  <si>
    <t>Выданные, итого по регионам</t>
  </si>
  <si>
    <t>Одобренные, итого, млн. тенге</t>
  </si>
  <si>
    <t>на рассмотрении итого, млн. тенге</t>
  </si>
  <si>
    <t>Доля по сумме</t>
  </si>
  <si>
    <t>сумма освоения, в рамках выделенных средств БВУ</t>
  </si>
  <si>
    <t>Доля освоения БВУ , в рамках выделенных средств БВУ</t>
  </si>
  <si>
    <t>Доля освоения средств, в рамках выделенных  региону средств</t>
  </si>
  <si>
    <t xml:space="preserve"> </t>
  </si>
  <si>
    <t xml:space="preserve">  </t>
  </si>
  <si>
    <t>Отчет БВУ по реализации программы Массового предпринимательства в разрезе регионов по состоянию на</t>
  </si>
  <si>
    <t>1. в разрезе регионов:</t>
  </si>
  <si>
    <t>млн.тенге</t>
  </si>
  <si>
    <t xml:space="preserve">Средства выделяемые МНЭ РК </t>
  </si>
  <si>
    <t>Средства софинансирования МИО</t>
  </si>
  <si>
    <t>Общая сумма средств по Программе</t>
  </si>
  <si>
    <t xml:space="preserve">Доля освоения средств, в рамках выделенных региону  средств </t>
  </si>
  <si>
    <t>МФО Абзал</t>
  </si>
  <si>
    <t>проекты на рассмотрении</t>
  </si>
  <si>
    <t>одобренные проекты</t>
  </si>
  <si>
    <t>выданные проекты</t>
  </si>
  <si>
    <t>всего:</t>
  </si>
  <si>
    <t>по гендерному признаку:</t>
  </si>
  <si>
    <t>ТДО МФО «Актобе ауыл микрокредит»</t>
  </si>
  <si>
    <t>МФО "РИЦ Кызылорда"</t>
  </si>
  <si>
    <t>ТОО МФО Арнур</t>
  </si>
  <si>
    <t>итого по регионам, млн. тенге</t>
  </si>
  <si>
    <t>Доля (%) по регионам</t>
  </si>
  <si>
    <t>кол-во заемщиков</t>
  </si>
  <si>
    <t>выдано (мужчины)*</t>
  </si>
  <si>
    <t>выдано (женщины)*</t>
  </si>
  <si>
    <t>выдано (молодежь)</t>
  </si>
  <si>
    <t>МФО Всего</t>
  </si>
  <si>
    <t xml:space="preserve">Остаток неосвоенных средств 2018 г. МФО </t>
  </si>
  <si>
    <t>Доля освоения БВУ , в рамках размещенных средств в МФО</t>
  </si>
  <si>
    <t xml:space="preserve">МФО </t>
  </si>
  <si>
    <t xml:space="preserve">итого выделено на БВУ и МФО, млн. тенге </t>
  </si>
  <si>
    <t xml:space="preserve">итого выделено на МФО, млн. тенге </t>
  </si>
  <si>
    <t>Размещенная сумма в МФО (2019), тенге</t>
  </si>
  <si>
    <t>итого выдано по МФО</t>
  </si>
  <si>
    <t>отрасль</t>
  </si>
  <si>
    <t>МФО РИЦ Кызылорда</t>
  </si>
  <si>
    <t>МФО "Арнур Кредит"</t>
  </si>
  <si>
    <t>по категориям:</t>
  </si>
  <si>
    <t>Сельское хозяйство - А</t>
  </si>
  <si>
    <t>Промышленность - В, С, D, Е</t>
  </si>
  <si>
    <t>Строительство - F</t>
  </si>
  <si>
    <t>Торговля-G</t>
  </si>
  <si>
    <t>Транспорт-H</t>
  </si>
  <si>
    <t>Связь-J</t>
  </si>
  <si>
    <t>Другие-I,K-U</t>
  </si>
  <si>
    <t>МФО</t>
  </si>
  <si>
    <t>РЭНКИНГ ПО БВУ:</t>
  </si>
  <si>
    <t>БВУ, МФО</t>
  </si>
  <si>
    <t>итого выделено, млн. тенге</t>
  </si>
  <si>
    <t xml:space="preserve">Доля, % </t>
  </si>
  <si>
    <t>на 30.04.2020</t>
  </si>
  <si>
    <t>итого выдано 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</si>
</sst>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"/>
    <numFmt numFmtId="165" formatCode="0.0%"/>
    <numFmt numFmtId="166" formatCode="_-* #,##0.0\ _₽_-;\-* #,##0.0\ _₽_-;_-* &quot;-&quot;?\ _₽_-;_-@_-"/>
    <numFmt numFmtId="167" formatCode="#,##0.00_ ;\-#,##0.00\ 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1F497D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497D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0" fontId="4" fillId="0" borderId="0" xfId="0" applyFont="1"/>
    <xf numFmtId="0" fontId="8" fillId="3" borderId="3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10" fontId="8" fillId="3" borderId="4" xfId="2" applyNumberFormat="1" applyFont="1" applyFill="1" applyBorder="1" applyAlignment="1">
      <alignment horizontal="center"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10" fontId="9" fillId="2" borderId="4" xfId="2" applyNumberFormat="1" applyFont="1" applyFill="1" applyBorder="1" applyAlignment="1">
      <alignment horizontal="center" vertical="center" wrapText="1"/>
    </xf>
    <xf numFmtId="9" fontId="9" fillId="2" borderId="4" xfId="2" applyFont="1" applyFill="1" applyBorder="1" applyAlignment="1">
      <alignment horizontal="center" vertical="center" wrapText="1"/>
    </xf>
    <xf numFmtId="14" fontId="10" fillId="0" borderId="0" xfId="0" applyNumberFormat="1" applyFont="1"/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5" borderId="12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horizontal="left" wrapText="1"/>
    </xf>
    <xf numFmtId="0" fontId="13" fillId="5" borderId="24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/>
    <xf numFmtId="0" fontId="14" fillId="6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164" fontId="10" fillId="0" borderId="12" xfId="0" applyNumberFormat="1" applyFont="1" applyFill="1" applyBorder="1"/>
    <xf numFmtId="10" fontId="15" fillId="0" borderId="25" xfId="2" applyNumberFormat="1" applyFont="1" applyFill="1" applyBorder="1"/>
    <xf numFmtId="0" fontId="10" fillId="0" borderId="25" xfId="0" applyFont="1" applyFill="1" applyBorder="1"/>
    <xf numFmtId="10" fontId="15" fillId="0" borderId="12" xfId="2" applyNumberFormat="1" applyFont="1" applyFill="1" applyBorder="1"/>
    <xf numFmtId="0" fontId="10" fillId="0" borderId="12" xfId="0" applyFont="1" applyFill="1" applyBorder="1"/>
    <xf numFmtId="0" fontId="10" fillId="7" borderId="12" xfId="0" applyFont="1" applyFill="1" applyBorder="1"/>
    <xf numFmtId="164" fontId="10" fillId="7" borderId="12" xfId="0" applyNumberFormat="1" applyFont="1" applyFill="1" applyBorder="1"/>
    <xf numFmtId="0" fontId="10" fillId="0" borderId="12" xfId="0" applyFont="1" applyBorder="1"/>
    <xf numFmtId="164" fontId="10" fillId="0" borderId="0" xfId="0" applyNumberFormat="1" applyFont="1" applyFill="1" applyBorder="1"/>
    <xf numFmtId="4" fontId="10" fillId="0" borderId="26" xfId="0" applyNumberFormat="1" applyFont="1" applyFill="1" applyBorder="1" applyAlignment="1">
      <alignment vertical="center"/>
    </xf>
    <xf numFmtId="4" fontId="10" fillId="0" borderId="25" xfId="0" applyNumberFormat="1" applyFont="1" applyFill="1" applyBorder="1"/>
    <xf numFmtId="4" fontId="10" fillId="0" borderId="12" xfId="0" applyNumberFormat="1" applyFont="1" applyFill="1" applyBorder="1"/>
    <xf numFmtId="4" fontId="10" fillId="7" borderId="12" xfId="0" applyNumberFormat="1" applyFont="1" applyFill="1" applyBorder="1"/>
    <xf numFmtId="4" fontId="10" fillId="0" borderId="12" xfId="0" applyNumberFormat="1" applyFont="1" applyBorder="1"/>
    <xf numFmtId="164" fontId="10" fillId="0" borderId="12" xfId="0" applyNumberFormat="1" applyFont="1" applyBorder="1"/>
    <xf numFmtId="0" fontId="14" fillId="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0" fontId="15" fillId="0" borderId="27" xfId="2" applyNumberFormat="1" applyFont="1" applyFill="1" applyBorder="1"/>
    <xf numFmtId="0" fontId="10" fillId="0" borderId="27" xfId="0" applyFont="1" applyFill="1" applyBorder="1"/>
    <xf numFmtId="0" fontId="10" fillId="7" borderId="27" xfId="0" applyFont="1" applyFill="1" applyBorder="1"/>
    <xf numFmtId="164" fontId="10" fillId="7" borderId="27" xfId="0" applyNumberFormat="1" applyFont="1" applyFill="1" applyBorder="1"/>
    <xf numFmtId="0" fontId="3" fillId="4" borderId="28" xfId="0" applyFont="1" applyFill="1" applyBorder="1"/>
    <xf numFmtId="164" fontId="15" fillId="5" borderId="29" xfId="0" applyNumberFormat="1" applyFont="1" applyFill="1" applyBorder="1"/>
    <xf numFmtId="164" fontId="15" fillId="0" borderId="0" xfId="0" applyNumberFormat="1" applyFont="1" applyFill="1" applyBorder="1"/>
    <xf numFmtId="0" fontId="16" fillId="0" borderId="0" xfId="0" applyFont="1"/>
    <xf numFmtId="2" fontId="16" fillId="0" borderId="0" xfId="0" applyNumberFormat="1" applyFont="1"/>
    <xf numFmtId="0" fontId="16" fillId="0" borderId="0" xfId="0" applyFont="1" applyFill="1"/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43" fontId="0" fillId="0" borderId="0" xfId="1" applyFont="1" applyFill="1"/>
    <xf numFmtId="0" fontId="3" fillId="5" borderId="3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 wrapText="1"/>
    </xf>
    <xf numFmtId="0" fontId="3" fillId="8" borderId="3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7" borderId="39" xfId="0" applyFont="1" applyFill="1" applyBorder="1" applyAlignment="1">
      <alignment vertical="center"/>
    </xf>
    <xf numFmtId="165" fontId="15" fillId="6" borderId="42" xfId="2" applyNumberFormat="1" applyFont="1" applyFill="1" applyBorder="1"/>
    <xf numFmtId="4" fontId="10" fillId="6" borderId="43" xfId="0" applyNumberFormat="1" applyFont="1" applyFill="1" applyBorder="1"/>
    <xf numFmtId="164" fontId="10" fillId="6" borderId="41" xfId="0" applyNumberFormat="1" applyFont="1" applyFill="1" applyBorder="1"/>
    <xf numFmtId="165" fontId="15" fillId="6" borderId="44" xfId="2" applyNumberFormat="1" applyFont="1" applyFill="1" applyBorder="1"/>
    <xf numFmtId="0" fontId="10" fillId="6" borderId="43" xfId="0" applyFont="1" applyFill="1" applyBorder="1"/>
    <xf numFmtId="10" fontId="15" fillId="6" borderId="44" xfId="2" applyNumberFormat="1" applyFont="1" applyFill="1" applyBorder="1"/>
    <xf numFmtId="0" fontId="10" fillId="6" borderId="40" xfId="0" applyFont="1" applyFill="1" applyBorder="1"/>
    <xf numFmtId="4" fontId="10" fillId="6" borderId="45" xfId="0" applyNumberFormat="1" applyFont="1" applyFill="1" applyBorder="1"/>
    <xf numFmtId="4" fontId="10" fillId="6" borderId="46" xfId="0" applyNumberFormat="1" applyFont="1" applyFill="1" applyBorder="1"/>
    <xf numFmtId="4" fontId="10" fillId="8" borderId="40" xfId="0" applyNumberFormat="1" applyFont="1" applyFill="1" applyBorder="1"/>
    <xf numFmtId="4" fontId="10" fillId="8" borderId="43" xfId="0" applyNumberFormat="1" applyFont="1" applyFill="1" applyBorder="1"/>
    <xf numFmtId="10" fontId="15" fillId="8" borderId="44" xfId="2" applyNumberFormat="1" applyFont="1" applyFill="1" applyBorder="1"/>
    <xf numFmtId="164" fontId="10" fillId="8" borderId="47" xfId="0" applyNumberFormat="1" applyFont="1" applyFill="1" applyBorder="1" applyAlignment="1">
      <alignment horizontal="center"/>
    </xf>
    <xf numFmtId="164" fontId="10" fillId="8" borderId="39" xfId="0" applyNumberFormat="1" applyFont="1" applyFill="1" applyBorder="1" applyAlignment="1">
      <alignment horizontal="center"/>
    </xf>
    <xf numFmtId="0" fontId="14" fillId="7" borderId="48" xfId="0" applyFont="1" applyFill="1" applyBorder="1" applyAlignment="1">
      <alignment vertical="center"/>
    </xf>
    <xf numFmtId="4" fontId="10" fillId="6" borderId="26" xfId="0" applyNumberFormat="1" applyFont="1" applyFill="1" applyBorder="1"/>
    <xf numFmtId="4" fontId="10" fillId="6" borderId="12" xfId="0" applyNumberFormat="1" applyFont="1" applyFill="1" applyBorder="1"/>
    <xf numFmtId="10" fontId="15" fillId="8" borderId="12" xfId="2" applyNumberFormat="1" applyFont="1" applyFill="1" applyBorder="1"/>
    <xf numFmtId="0" fontId="14" fillId="0" borderId="48" xfId="0" applyFont="1" applyFill="1" applyBorder="1" applyAlignment="1">
      <alignment vertical="center"/>
    </xf>
    <xf numFmtId="0" fontId="14" fillId="7" borderId="50" xfId="0" applyFont="1" applyFill="1" applyBorder="1" applyAlignment="1">
      <alignment vertical="center"/>
    </xf>
    <xf numFmtId="4" fontId="10" fillId="6" borderId="52" xfId="0" applyNumberFormat="1" applyFont="1" applyFill="1" applyBorder="1"/>
    <xf numFmtId="164" fontId="10" fillId="6" borderId="23" xfId="0" applyNumberFormat="1" applyFont="1" applyFill="1" applyBorder="1"/>
    <xf numFmtId="165" fontId="15" fillId="6" borderId="53" xfId="2" applyNumberFormat="1" applyFont="1" applyFill="1" applyBorder="1"/>
    <xf numFmtId="0" fontId="10" fillId="6" borderId="52" xfId="0" applyFont="1" applyFill="1" applyBorder="1"/>
    <xf numFmtId="10" fontId="15" fillId="6" borderId="53" xfId="2" applyNumberFormat="1" applyFont="1" applyFill="1" applyBorder="1"/>
    <xf numFmtId="4" fontId="10" fillId="6" borderId="54" xfId="0" applyNumberFormat="1" applyFont="1" applyFill="1" applyBorder="1"/>
    <xf numFmtId="4" fontId="10" fillId="6" borderId="55" xfId="0" applyNumberFormat="1" applyFont="1" applyFill="1" applyBorder="1"/>
    <xf numFmtId="0" fontId="3" fillId="5" borderId="1" xfId="0" applyFont="1" applyFill="1" applyBorder="1"/>
    <xf numFmtId="0" fontId="15" fillId="5" borderId="37" xfId="0" applyFont="1" applyFill="1" applyBorder="1"/>
    <xf numFmtId="164" fontId="15" fillId="5" borderId="9" xfId="0" applyNumberFormat="1" applyFont="1" applyFill="1" applyBorder="1"/>
    <xf numFmtId="4" fontId="15" fillId="5" borderId="8" xfId="0" applyNumberFormat="1" applyFont="1" applyFill="1" applyBorder="1"/>
    <xf numFmtId="0" fontId="15" fillId="5" borderId="8" xfId="0" applyFont="1" applyFill="1" applyBorder="1"/>
    <xf numFmtId="10" fontId="15" fillId="9" borderId="10" xfId="2" applyNumberFormat="1" applyFont="1" applyFill="1" applyBorder="1"/>
    <xf numFmtId="4" fontId="15" fillId="5" borderId="37" xfId="0" applyNumberFormat="1" applyFont="1" applyFill="1" applyBorder="1"/>
    <xf numFmtId="10" fontId="15" fillId="9" borderId="11" xfId="2" applyNumberFormat="1" applyFont="1" applyFill="1" applyBorder="1"/>
    <xf numFmtId="9" fontId="15" fillId="9" borderId="9" xfId="2" applyFont="1" applyFill="1" applyBorder="1"/>
    <xf numFmtId="4" fontId="15" fillId="5" borderId="58" xfId="0" applyNumberFormat="1" applyFont="1" applyFill="1" applyBorder="1"/>
    <xf numFmtId="9" fontId="15" fillId="9" borderId="18" xfId="2" applyFont="1" applyFill="1" applyBorder="1"/>
    <xf numFmtId="4" fontId="15" fillId="8" borderId="8" xfId="0" applyNumberFormat="1" applyFont="1" applyFill="1" applyBorder="1"/>
    <xf numFmtId="10" fontId="15" fillId="8" borderId="9" xfId="2" applyNumberFormat="1" applyFont="1" applyFill="1" applyBorder="1"/>
    <xf numFmtId="43" fontId="15" fillId="8" borderId="1" xfId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/>
    </xf>
    <xf numFmtId="0" fontId="0" fillId="0" borderId="0" xfId="0" applyBorder="1"/>
    <xf numFmtId="164" fontId="18" fillId="0" borderId="0" xfId="0" applyNumberFormat="1" applyFont="1" applyBorder="1"/>
    <xf numFmtId="0" fontId="19" fillId="0" borderId="0" xfId="0" applyFont="1" applyFill="1" applyBorder="1"/>
    <xf numFmtId="166" fontId="18" fillId="0" borderId="0" xfId="0" applyNumberFormat="1" applyFont="1" applyFill="1" applyBorder="1"/>
    <xf numFmtId="0" fontId="18" fillId="0" borderId="0" xfId="0" applyFont="1" applyFill="1" applyBorder="1"/>
    <xf numFmtId="43" fontId="18" fillId="0" borderId="0" xfId="0" applyNumberFormat="1" applyFont="1" applyFill="1" applyBorder="1"/>
    <xf numFmtId="9" fontId="0" fillId="0" borderId="0" xfId="2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 applyFill="1"/>
    <xf numFmtId="14" fontId="20" fillId="0" borderId="0" xfId="0" applyNumberFormat="1" applyFont="1"/>
    <xf numFmtId="0" fontId="11" fillId="0" borderId="0" xfId="0" applyFont="1" applyFill="1"/>
    <xf numFmtId="0" fontId="12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wrapText="1"/>
    </xf>
    <xf numFmtId="0" fontId="13" fillId="4" borderId="49" xfId="0" applyFont="1" applyFill="1" applyBorder="1" applyAlignment="1">
      <alignment horizontal="left" wrapText="1"/>
    </xf>
    <xf numFmtId="3" fontId="14" fillId="6" borderId="39" xfId="0" applyNumberFormat="1" applyFont="1" applyFill="1" applyBorder="1" applyAlignment="1">
      <alignment vertical="center"/>
    </xf>
    <xf numFmtId="4" fontId="14" fillId="6" borderId="39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167" fontId="22" fillId="0" borderId="40" xfId="1" applyNumberFormat="1" applyFont="1" applyFill="1" applyBorder="1" applyAlignment="1">
      <alignment horizontal="center" vertical="center"/>
    </xf>
    <xf numFmtId="165" fontId="22" fillId="0" borderId="42" xfId="2" applyNumberFormat="1" applyFont="1" applyFill="1" applyBorder="1" applyAlignment="1">
      <alignment horizontal="center" vertical="center"/>
    </xf>
    <xf numFmtId="1" fontId="22" fillId="0" borderId="65" xfId="0" applyNumberFormat="1" applyFont="1" applyFill="1" applyBorder="1" applyAlignment="1">
      <alignment vertical="center"/>
    </xf>
    <xf numFmtId="10" fontId="22" fillId="0" borderId="41" xfId="2" applyNumberFormat="1" applyFont="1" applyFill="1" applyBorder="1" applyAlignment="1">
      <alignment vertical="center"/>
    </xf>
    <xf numFmtId="10" fontId="22" fillId="0" borderId="47" xfId="2" applyNumberFormat="1" applyFont="1" applyFill="1" applyBorder="1" applyAlignment="1">
      <alignment vertical="center"/>
    </xf>
    <xf numFmtId="167" fontId="22" fillId="0" borderId="39" xfId="1" applyNumberFormat="1" applyFont="1" applyFill="1" applyBorder="1" applyAlignment="1">
      <alignment horizontal="center" vertical="center"/>
    </xf>
    <xf numFmtId="164" fontId="0" fillId="6" borderId="26" xfId="0" applyNumberFormat="1" applyFont="1" applyFill="1" applyBorder="1"/>
    <xf numFmtId="164" fontId="0" fillId="6" borderId="12" xfId="0" applyNumberFormat="1" applyFont="1" applyFill="1" applyBorder="1"/>
    <xf numFmtId="164" fontId="0" fillId="6" borderId="12" xfId="0" applyNumberFormat="1" applyFill="1" applyBorder="1"/>
    <xf numFmtId="164" fontId="0" fillId="2" borderId="12" xfId="0" applyNumberFormat="1" applyFill="1" applyBorder="1"/>
    <xf numFmtId="164" fontId="0" fillId="6" borderId="49" xfId="0" applyNumberFormat="1" applyFill="1" applyBorder="1"/>
    <xf numFmtId="4" fontId="0" fillId="6" borderId="26" xfId="0" applyNumberFormat="1" applyFill="1" applyBorder="1"/>
    <xf numFmtId="4" fontId="0" fillId="6" borderId="12" xfId="0" applyNumberFormat="1" applyFill="1" applyBorder="1"/>
    <xf numFmtId="164" fontId="0" fillId="6" borderId="26" xfId="0" applyNumberFormat="1" applyFill="1" applyBorder="1"/>
    <xf numFmtId="4" fontId="0" fillId="6" borderId="49" xfId="0" applyNumberFormat="1" applyFill="1" applyBorder="1"/>
    <xf numFmtId="0" fontId="0" fillId="6" borderId="12" xfId="0" applyFill="1" applyBorder="1"/>
    <xf numFmtId="0" fontId="0" fillId="2" borderId="12" xfId="0" applyFill="1" applyBorder="1"/>
    <xf numFmtId="0" fontId="0" fillId="6" borderId="26" xfId="0" applyFill="1" applyBorder="1"/>
    <xf numFmtId="0" fontId="0" fillId="6" borderId="49" xfId="0" applyFill="1" applyBorder="1"/>
    <xf numFmtId="164" fontId="0" fillId="12" borderId="26" xfId="0" applyNumberFormat="1" applyFill="1" applyBorder="1"/>
    <xf numFmtId="164" fontId="0" fillId="2" borderId="26" xfId="0" applyNumberFormat="1" applyFill="1" applyBorder="1"/>
    <xf numFmtId="164" fontId="0" fillId="0" borderId="0" xfId="0" applyNumberFormat="1"/>
    <xf numFmtId="4" fontId="0" fillId="0" borderId="24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3" fontId="3" fillId="4" borderId="1" xfId="0" applyNumberFormat="1" applyFont="1" applyFill="1" applyBorder="1"/>
    <xf numFmtId="4" fontId="3" fillId="4" borderId="1" xfId="0" applyNumberFormat="1" applyFont="1" applyFill="1" applyBorder="1"/>
    <xf numFmtId="4" fontId="3" fillId="4" borderId="8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4" borderId="32" xfId="0" applyNumberFormat="1" applyFont="1" applyFill="1" applyBorder="1" applyAlignment="1">
      <alignment horizontal="center"/>
    </xf>
    <xf numFmtId="9" fontId="22" fillId="13" borderId="31" xfId="2" applyFont="1" applyFill="1" applyBorder="1" applyAlignment="1">
      <alignment horizontal="center"/>
    </xf>
    <xf numFmtId="164" fontId="22" fillId="10" borderId="1" xfId="0" applyNumberFormat="1" applyFont="1" applyFill="1" applyBorder="1"/>
    <xf numFmtId="168" fontId="22" fillId="10" borderId="1" xfId="0" applyNumberFormat="1" applyFont="1" applyFill="1" applyBorder="1"/>
    <xf numFmtId="10" fontId="22" fillId="10" borderId="1" xfId="2" applyNumberFormat="1" applyFont="1" applyFill="1" applyBorder="1" applyAlignment="1">
      <alignment vertical="center"/>
    </xf>
    <xf numFmtId="10" fontId="22" fillId="10" borderId="2" xfId="2" applyNumberFormat="1" applyFont="1" applyFill="1" applyBorder="1" applyAlignment="1">
      <alignment vertical="center"/>
    </xf>
    <xf numFmtId="168" fontId="22" fillId="10" borderId="1" xfId="0" applyNumberFormat="1" applyFont="1" applyFill="1" applyBorder="1" applyAlignment="1">
      <alignment horizontal="center"/>
    </xf>
    <xf numFmtId="164" fontId="3" fillId="4" borderId="37" xfId="0" applyNumberFormat="1" applyFont="1" applyFill="1" applyBorder="1"/>
    <xf numFmtId="164" fontId="3" fillId="4" borderId="70" xfId="0" applyNumberFormat="1" applyFont="1" applyFill="1" applyBorder="1"/>
    <xf numFmtId="4" fontId="0" fillId="0" borderId="0" xfId="0" applyNumberFormat="1"/>
    <xf numFmtId="0" fontId="0" fillId="0" borderId="0" xfId="0" applyAlignment="1">
      <alignment wrapText="1"/>
    </xf>
    <xf numFmtId="0" fontId="12" fillId="4" borderId="34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wrapText="1"/>
    </xf>
    <xf numFmtId="0" fontId="12" fillId="4" borderId="61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wrapText="1"/>
    </xf>
    <xf numFmtId="0" fontId="13" fillId="4" borderId="13" xfId="0" applyFont="1" applyFill="1" applyBorder="1" applyAlignment="1">
      <alignment wrapText="1"/>
    </xf>
    <xf numFmtId="0" fontId="13" fillId="4" borderId="23" xfId="0" applyFont="1" applyFill="1" applyBorder="1" applyAlignment="1">
      <alignment wrapText="1"/>
    </xf>
    <xf numFmtId="0" fontId="13" fillId="4" borderId="27" xfId="0" applyFont="1" applyFill="1" applyBorder="1" applyAlignment="1">
      <alignment wrapText="1"/>
    </xf>
    <xf numFmtId="0" fontId="12" fillId="4" borderId="41" xfId="0" applyFont="1" applyFill="1" applyBorder="1" applyAlignment="1">
      <alignment horizontal="left" wrapText="1"/>
    </xf>
    <xf numFmtId="0" fontId="12" fillId="4" borderId="42" xfId="0" applyFont="1" applyFill="1" applyBorder="1" applyAlignment="1">
      <alignment horizontal="left" wrapText="1"/>
    </xf>
    <xf numFmtId="0" fontId="14" fillId="7" borderId="12" xfId="0" applyFont="1" applyFill="1" applyBorder="1" applyAlignment="1">
      <alignment vertical="center"/>
    </xf>
    <xf numFmtId="164" fontId="22" fillId="7" borderId="12" xfId="0" applyNumberFormat="1" applyFont="1" applyFill="1" applyBorder="1" applyAlignment="1">
      <alignment vertical="center"/>
    </xf>
    <xf numFmtId="0" fontId="0" fillId="6" borderId="25" xfId="0" applyFill="1" applyBorder="1"/>
    <xf numFmtId="0" fontId="24" fillId="0" borderId="69" xfId="0" applyFont="1" applyFill="1" applyBorder="1" applyAlignment="1">
      <alignment horizontal="center"/>
    </xf>
    <xf numFmtId="4" fontId="24" fillId="0" borderId="69" xfId="0" applyNumberFormat="1" applyFont="1" applyFill="1" applyBorder="1" applyAlignment="1">
      <alignment horizontal="center"/>
    </xf>
    <xf numFmtId="0" fontId="24" fillId="7" borderId="74" xfId="0" applyFont="1" applyFill="1" applyBorder="1" applyAlignment="1">
      <alignment horizontal="center"/>
    </xf>
    <xf numFmtId="4" fontId="24" fillId="7" borderId="69" xfId="0" applyNumberFormat="1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164" fontId="14" fillId="14" borderId="26" xfId="0" applyNumberFormat="1" applyFont="1" applyFill="1" applyBorder="1" applyAlignment="1">
      <alignment vertical="center"/>
    </xf>
    <xf numFmtId="0" fontId="24" fillId="7" borderId="75" xfId="0" applyFont="1" applyFill="1" applyBorder="1" applyAlignment="1">
      <alignment horizontal="center"/>
    </xf>
    <xf numFmtId="4" fontId="24" fillId="7" borderId="76" xfId="0" applyNumberFormat="1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4" fontId="24" fillId="7" borderId="12" xfId="0" applyNumberFormat="1" applyFont="1" applyFill="1" applyBorder="1" applyAlignment="1">
      <alignment horizontal="center"/>
    </xf>
    <xf numFmtId="0" fontId="0" fillId="7" borderId="12" xfId="0" applyFont="1" applyFill="1" applyBorder="1" applyAlignment="1"/>
    <xf numFmtId="0" fontId="24" fillId="7" borderId="77" xfId="0" applyFont="1" applyFill="1" applyBorder="1" applyAlignment="1">
      <alignment horizontal="center"/>
    </xf>
    <xf numFmtId="4" fontId="24" fillId="7" borderId="78" xfId="0" applyNumberFormat="1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3" fillId="4" borderId="12" xfId="0" applyFont="1" applyFill="1" applyBorder="1"/>
    <xf numFmtId="164" fontId="3" fillId="4" borderId="12" xfId="0" applyNumberFormat="1" applyFont="1" applyFill="1" applyBorder="1"/>
    <xf numFmtId="164" fontId="3" fillId="4" borderId="25" xfId="0" applyNumberFormat="1" applyFont="1" applyFill="1" applyBorder="1"/>
    <xf numFmtId="164" fontId="3" fillId="4" borderId="56" xfId="0" applyNumberFormat="1" applyFont="1" applyFill="1" applyBorder="1"/>
    <xf numFmtId="164" fontId="3" fillId="4" borderId="79" xfId="0" applyNumberFormat="1" applyFont="1" applyFill="1" applyBorder="1"/>
    <xf numFmtId="164" fontId="3" fillId="4" borderId="8" xfId="0" applyNumberFormat="1" applyFont="1" applyFill="1" applyBorder="1"/>
    <xf numFmtId="164" fontId="3" fillId="4" borderId="2" xfId="0" applyNumberFormat="1" applyFont="1" applyFill="1" applyBorder="1"/>
    <xf numFmtId="164" fontId="3" fillId="4" borderId="36" xfId="0" applyNumberFormat="1" applyFont="1" applyFill="1" applyBorder="1"/>
    <xf numFmtId="1" fontId="3" fillId="4" borderId="54" xfId="0" applyNumberFormat="1" applyFont="1" applyFill="1" applyBorder="1"/>
    <xf numFmtId="164" fontId="3" fillId="4" borderId="55" xfId="0" applyNumberFormat="1" applyFont="1" applyFill="1" applyBorder="1"/>
    <xf numFmtId="1" fontId="3" fillId="4" borderId="55" xfId="0" applyNumberFormat="1" applyFont="1" applyFill="1" applyBorder="1"/>
    <xf numFmtId="164" fontId="0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3" fillId="0" borderId="0" xfId="0" applyFont="1"/>
    <xf numFmtId="4" fontId="0" fillId="0" borderId="0" xfId="0" applyNumberFormat="1" applyFill="1"/>
    <xf numFmtId="4" fontId="23" fillId="0" borderId="0" xfId="0" applyNumberFormat="1" applyFont="1"/>
    <xf numFmtId="164" fontId="0" fillId="0" borderId="0" xfId="0" applyNumberFormat="1" applyFill="1"/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vertical="center" wrapText="1" indent="5"/>
    </xf>
    <xf numFmtId="0" fontId="8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 wrapText="1"/>
    </xf>
    <xf numFmtId="9" fontId="8" fillId="3" borderId="4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/>
    </xf>
    <xf numFmtId="4" fontId="25" fillId="3" borderId="4" xfId="0" applyNumberFormat="1" applyFont="1" applyFill="1" applyBorder="1" applyAlignment="1">
      <alignment vertical="center" wrapText="1"/>
    </xf>
    <xf numFmtId="10" fontId="25" fillId="3" borderId="4" xfId="0" applyNumberFormat="1" applyFont="1" applyFill="1" applyBorder="1" applyAlignment="1">
      <alignment horizontal="right" vertical="center" wrapText="1"/>
    </xf>
    <xf numFmtId="10" fontId="23" fillId="0" borderId="0" xfId="0" applyNumberFormat="1" applyFont="1"/>
    <xf numFmtId="0" fontId="26" fillId="0" borderId="0" xfId="0" applyFont="1" applyAlignment="1">
      <alignment vertical="center"/>
    </xf>
    <xf numFmtId="0" fontId="16" fillId="8" borderId="9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64" fontId="23" fillId="12" borderId="26" xfId="0" applyNumberFormat="1" applyFont="1" applyFill="1" applyBorder="1"/>
    <xf numFmtId="14" fontId="0" fillId="0" borderId="0" xfId="0" applyNumberFormat="1"/>
    <xf numFmtId="0" fontId="21" fillId="5" borderId="59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8" borderId="59" xfId="0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0" fontId="12" fillId="10" borderId="3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12" fillId="10" borderId="6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2" fillId="11" borderId="64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65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62" xfId="0" applyFont="1" applyFill="1" applyBorder="1" applyAlignment="1">
      <alignment horizontal="center" vertical="center" wrapText="1"/>
    </xf>
    <xf numFmtId="0" fontId="12" fillId="11" borderId="71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left" wrapText="1"/>
    </xf>
    <xf numFmtId="0" fontId="13" fillId="4" borderId="41" xfId="0" applyFont="1" applyFill="1" applyBorder="1" applyAlignment="1">
      <alignment horizontal="left" wrapText="1"/>
    </xf>
    <xf numFmtId="0" fontId="13" fillId="4" borderId="25" xfId="0" applyFont="1" applyFill="1" applyBorder="1" applyAlignment="1">
      <alignment horizontal="center" wrapText="1"/>
    </xf>
    <xf numFmtId="0" fontId="13" fillId="4" borderId="62" xfId="0" applyFont="1" applyFill="1" applyBorder="1" applyAlignment="1">
      <alignment horizontal="center" wrapText="1"/>
    </xf>
    <xf numFmtId="0" fontId="13" fillId="4" borderId="68" xfId="0" applyFont="1" applyFill="1" applyBorder="1" applyAlignment="1">
      <alignment horizontal="center" wrapText="1"/>
    </xf>
    <xf numFmtId="0" fontId="13" fillId="4" borderId="67" xfId="0" applyFont="1" applyFill="1" applyBorder="1" applyAlignment="1">
      <alignment horizontal="left" wrapText="1"/>
    </xf>
    <xf numFmtId="0" fontId="13" fillId="4" borderId="43" xfId="0" applyFont="1" applyFill="1" applyBorder="1" applyAlignment="1">
      <alignment horizontal="left" wrapText="1"/>
    </xf>
    <xf numFmtId="0" fontId="13" fillId="4" borderId="71" xfId="0" applyFont="1" applyFill="1" applyBorder="1" applyAlignment="1">
      <alignment horizontal="center" wrapText="1"/>
    </xf>
    <xf numFmtId="0" fontId="12" fillId="10" borderId="72" xfId="0" applyFont="1" applyFill="1" applyBorder="1" applyAlignment="1">
      <alignment horizontal="center" wrapText="1"/>
    </xf>
    <xf numFmtId="0" fontId="12" fillId="10" borderId="29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2" fillId="4" borderId="72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 wrapText="1"/>
    </xf>
    <xf numFmtId="0" fontId="12" fillId="4" borderId="50" xfId="0" applyFont="1" applyFill="1" applyBorder="1" applyAlignment="1">
      <alignment horizontal="center" wrapText="1"/>
    </xf>
    <xf numFmtId="0" fontId="12" fillId="10" borderId="38" xfId="0" applyFont="1" applyFill="1" applyBorder="1" applyAlignment="1">
      <alignment horizontal="center" wrapText="1"/>
    </xf>
    <xf numFmtId="0" fontId="12" fillId="10" borderId="58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wrapText="1"/>
    </xf>
    <xf numFmtId="0" fontId="13" fillId="5" borderId="12" xfId="0" applyFont="1" applyFill="1" applyBorder="1" applyAlignment="1">
      <alignment horizontal="left" wrapText="1"/>
    </xf>
    <xf numFmtId="0" fontId="13" fillId="5" borderId="24" xfId="0" applyFont="1" applyFill="1" applyBorder="1" applyAlignment="1">
      <alignment horizontal="left" wrapText="1"/>
    </xf>
    <xf numFmtId="0" fontId="12" fillId="5" borderId="12" xfId="0" applyFont="1" applyFill="1" applyBorder="1" applyAlignment="1">
      <alignment horizontal="center" wrapText="1"/>
    </xf>
    <xf numFmtId="0" fontId="12" fillId="5" borderId="24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left" wrapText="1"/>
    </xf>
    <xf numFmtId="0" fontId="13" fillId="5" borderId="22" xfId="0" applyFont="1" applyFill="1" applyBorder="1" applyAlignment="1">
      <alignment horizontal="left" wrapText="1"/>
    </xf>
    <xf numFmtId="0" fontId="13" fillId="5" borderId="23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center" wrapText="1"/>
    </xf>
    <xf numFmtId="0" fontId="12" fillId="5" borderId="23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left" wrapText="1"/>
    </xf>
    <xf numFmtId="0" fontId="13" fillId="5" borderId="18" xfId="0" applyFont="1" applyFill="1" applyBorder="1" applyAlignment="1">
      <alignment horizontal="left" wrapText="1"/>
    </xf>
    <xf numFmtId="0" fontId="12" fillId="5" borderId="21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 wrapText="1"/>
    </xf>
    <xf numFmtId="0" fontId="3" fillId="8" borderId="35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2" fontId="3" fillId="8" borderId="33" xfId="0" applyNumberFormat="1" applyFont="1" applyFill="1" applyBorder="1" applyAlignment="1">
      <alignment horizontal="center" wrapText="1"/>
    </xf>
    <xf numFmtId="2" fontId="3" fillId="8" borderId="34" xfId="0" applyNumberFormat="1" applyFont="1" applyFill="1" applyBorder="1" applyAlignment="1">
      <alignment horizontal="center" wrapText="1"/>
    </xf>
    <xf numFmtId="2" fontId="3" fillId="8" borderId="35" xfId="0" applyNumberFormat="1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left" wrapText="1"/>
    </xf>
    <xf numFmtId="0" fontId="12" fillId="4" borderId="1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42" xfId="0" applyFont="1" applyFill="1" applyBorder="1" applyAlignment="1">
      <alignment horizontal="center" wrapText="1"/>
    </xf>
    <xf numFmtId="0" fontId="12" fillId="4" borderId="66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wrapText="1"/>
    </xf>
    <xf numFmtId="0" fontId="12" fillId="4" borderId="60" xfId="0" applyFont="1" applyFill="1" applyBorder="1" applyAlignment="1">
      <alignment horizontal="center" wrapText="1"/>
    </xf>
    <xf numFmtId="0" fontId="12" fillId="4" borderId="61" xfId="0" applyFont="1" applyFill="1" applyBorder="1" applyAlignment="1">
      <alignment horizontal="center" wrapText="1"/>
    </xf>
    <xf numFmtId="0" fontId="12" fillId="11" borderId="12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3" fillId="11" borderId="62" xfId="0" applyFont="1" applyFill="1" applyBorder="1" applyAlignment="1">
      <alignment horizontal="center" vertical="center" wrapText="1"/>
    </xf>
    <xf numFmtId="0" fontId="13" fillId="11" borderId="71" xfId="0" applyFont="1" applyFill="1" applyBorder="1" applyAlignment="1">
      <alignment horizontal="center" vertical="center" wrapText="1"/>
    </xf>
    <xf numFmtId="0" fontId="12" fillId="11" borderId="68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wrapText="1"/>
    </xf>
    <xf numFmtId="0" fontId="13" fillId="4" borderId="41" xfId="0" applyFont="1" applyFill="1" applyBorder="1" applyAlignment="1">
      <alignment horizont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57" xfId="0" applyFont="1" applyFill="1" applyBorder="1" applyAlignment="1">
      <alignment horizontal="center" wrapText="1"/>
    </xf>
    <xf numFmtId="0" fontId="13" fillId="4" borderId="44" xfId="0" applyFont="1" applyFill="1" applyBorder="1" applyAlignment="1">
      <alignment horizontal="center" wrapText="1"/>
    </xf>
    <xf numFmtId="0" fontId="12" fillId="4" borderId="7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.Ten\Desktop\&#1052;&#1086;&#1103;\&#1052;&#1072;&#1089;&#1089;&#1086;&#1074;&#1086;&#1077;%20&#1087;&#1088;&#1077;&#1076;&#1087;&#1088;&#1080;&#1085;&#1080;&#1084;&#1072;&#1090;&#1077;&#1083;&#1100;&#1089;&#1090;&#1074;&#1086;\&#1055;&#1083;&#1072;&#1085;&#1099;\&#1055;&#1083;&#1072;&#1085;&#1099;%202%20&#1082;&#1074;&#1072;&#1088;&#1090;&#1072;&#1083;%202019\&#1055;&#1083;&#1072;&#1085;&#1099;%20&#1056;&#1060;%20&#1085;&#1072;%202%20&#1082;&#1074;&#1072;&#1088;&#1090;&#1072;&#1083;%202019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%20&#1085;&#1072;%20&#1089;&#1072;&#1081;&#1090;%20&#1061;&#1086;&#1076;%20&#1088;&#1077;&#1072;&#1083;&#1080;&#1079;&#1072;&#1094;&#1080;&#1080;/&#1054;&#1090;&#1095;&#1077;&#1090;&#1099;%20&#1044;&#1055;&#1048;/&#1054;&#1090;&#1095;&#1077;&#1090;%20&#1087;&#1086;%20&#1052;&#1055;%20&#1085;&#1072;%2030.04.2020%20&#1075;%20_&#1089;&#1088;&#1077;&#1076;&#1089;&#1090;&#1074;&#1072;%202019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имствование2019"/>
      <sheetName val="График_осв_(1кв19) (утв)"/>
      <sheetName val="График_осв_(1кв18) (пересч)"/>
      <sheetName val="График_освоения_ИТОГ"/>
      <sheetName val="Остатки средств_МП"/>
      <sheetName val="КПД_РФ_2кв19"/>
      <sheetName val="КПД_РФ_2кв19(Заемщик)"/>
      <sheetName val="КПД_РФ_2кв19(БВУ)"/>
    </sheetNames>
    <sheetDataSet>
      <sheetData sheetId="0">
        <row r="8">
          <cell r="C8">
            <v>824019000</v>
          </cell>
          <cell r="E8">
            <v>367534000</v>
          </cell>
        </row>
        <row r="10">
          <cell r="C10">
            <v>179276000</v>
          </cell>
        </row>
        <row r="11">
          <cell r="C11">
            <v>866516000</v>
          </cell>
        </row>
        <row r="12">
          <cell r="C12">
            <v>237059000</v>
          </cell>
        </row>
        <row r="13">
          <cell r="C13">
            <v>699265000</v>
          </cell>
        </row>
        <row r="14">
          <cell r="C14">
            <v>485027000</v>
          </cell>
          <cell r="E14">
            <v>210020000</v>
          </cell>
        </row>
        <row r="15">
          <cell r="C15">
            <v>618076000</v>
          </cell>
        </row>
        <row r="16">
          <cell r="C16">
            <v>618076000</v>
          </cell>
        </row>
        <row r="17">
          <cell r="C17">
            <v>931614000</v>
          </cell>
        </row>
        <row r="18">
          <cell r="C18">
            <v>234930000</v>
          </cell>
        </row>
        <row r="19">
          <cell r="C19">
            <v>597320000</v>
          </cell>
        </row>
        <row r="20">
          <cell r="C20">
            <v>278490000</v>
          </cell>
          <cell r="E20">
            <v>21000000</v>
          </cell>
        </row>
        <row r="21">
          <cell r="C21">
            <v>699370000</v>
          </cell>
        </row>
        <row r="22">
          <cell r="C22">
            <v>397671000</v>
          </cell>
          <cell r="E22">
            <v>146000000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 (ср-ва_2019)"/>
      <sheetName val="СВОД (ср-ва_2019)"/>
      <sheetName val="в разрезе отраслей_в целом"/>
      <sheetName val="Рэнкинг по регионам"/>
      <sheetName val="Рэнкинг по БВУ"/>
    </sheetNames>
    <sheetDataSet>
      <sheetData sheetId="0" refreshError="1">
        <row r="1">
          <cell r="K1">
            <v>43951</v>
          </cell>
        </row>
        <row r="3">
          <cell r="IY3" t="str">
            <v>ТДО МФО "Актобе ауыл микрокредит"</v>
          </cell>
        </row>
        <row r="6">
          <cell r="G6" t="str">
            <v>МФО "ТТ Финанс"</v>
          </cell>
          <cell r="K6" t="str">
            <v>ТДО МФО «Актобе ауыл микрокредит»</v>
          </cell>
          <cell r="L6" t="str">
            <v>МФО "Даму"</v>
          </cell>
          <cell r="M6" t="str">
            <v>МФО Ырыс</v>
          </cell>
          <cell r="N6" t="str">
            <v>МФО "РИЦ Кызылорда"</v>
          </cell>
          <cell r="O6" t="str">
            <v>МФО Абзал</v>
          </cell>
          <cell r="P6" t="str">
            <v>МФО ЭКО Финанс</v>
          </cell>
          <cell r="Q6" t="str">
            <v>ТОО МФО Арнур</v>
          </cell>
        </row>
        <row r="9">
          <cell r="O9">
            <v>31</v>
          </cell>
          <cell r="DC9">
            <v>3</v>
          </cell>
          <cell r="DD9">
            <v>31</v>
          </cell>
          <cell r="IC9">
            <v>2</v>
          </cell>
          <cell r="ID9">
            <v>18</v>
          </cell>
        </row>
        <row r="11">
          <cell r="K11">
            <v>141.553</v>
          </cell>
          <cell r="JC11">
            <v>11</v>
          </cell>
          <cell r="JD11">
            <v>124.5</v>
          </cell>
        </row>
        <row r="12">
          <cell r="G12">
            <v>13.5</v>
          </cell>
          <cell r="LC12">
            <v>2</v>
          </cell>
          <cell r="LD12">
            <v>13.5</v>
          </cell>
        </row>
        <row r="19">
          <cell r="N19">
            <v>299.49</v>
          </cell>
          <cell r="KC19">
            <v>34</v>
          </cell>
          <cell r="KD19">
            <v>299.49</v>
          </cell>
        </row>
        <row r="21">
          <cell r="L21">
            <v>32</v>
          </cell>
          <cell r="GC21">
            <v>12</v>
          </cell>
          <cell r="GD21">
            <v>32</v>
          </cell>
        </row>
        <row r="23">
          <cell r="HC23">
            <v>0</v>
          </cell>
          <cell r="HD23">
            <v>0</v>
          </cell>
        </row>
        <row r="24">
          <cell r="M24">
            <v>568.07600000000002</v>
          </cell>
          <cell r="HC24">
            <v>66</v>
          </cell>
          <cell r="HD24">
            <v>534.976</v>
          </cell>
          <cell r="MC24">
            <v>7</v>
          </cell>
          <cell r="MD24">
            <v>87</v>
          </cell>
        </row>
        <row r="25">
          <cell r="G25">
            <v>13.5</v>
          </cell>
          <cell r="K25">
            <v>141.553</v>
          </cell>
          <cell r="L25">
            <v>32</v>
          </cell>
          <cell r="M25">
            <v>568.07600000000002</v>
          </cell>
          <cell r="N25">
            <v>299.49</v>
          </cell>
          <cell r="O25">
            <v>31</v>
          </cell>
          <cell r="P25">
            <v>25</v>
          </cell>
          <cell r="Q25">
            <v>100</v>
          </cell>
          <cell r="CY25">
            <v>4</v>
          </cell>
          <cell r="CZ25">
            <v>25</v>
          </cell>
          <cell r="DA25">
            <v>3</v>
          </cell>
          <cell r="DB25">
            <v>31</v>
          </cell>
          <cell r="DC25">
            <v>3</v>
          </cell>
          <cell r="DD25">
            <v>31</v>
          </cell>
          <cell r="DE25">
            <v>3</v>
          </cell>
          <cell r="DF25">
            <v>31</v>
          </cell>
          <cell r="DI25">
            <v>0</v>
          </cell>
          <cell r="DJ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12</v>
          </cell>
          <cell r="GD25">
            <v>32</v>
          </cell>
          <cell r="GE25">
            <v>12</v>
          </cell>
          <cell r="GF25">
            <v>32</v>
          </cell>
          <cell r="GI25">
            <v>0</v>
          </cell>
          <cell r="GJ25">
            <v>0</v>
          </cell>
          <cell r="GM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66</v>
          </cell>
          <cell r="HD25">
            <v>534.976</v>
          </cell>
          <cell r="HE25">
            <v>0</v>
          </cell>
          <cell r="HF25">
            <v>0</v>
          </cell>
          <cell r="HI25">
            <v>66</v>
          </cell>
          <cell r="HJ25">
            <v>534.976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66</v>
          </cell>
          <cell r="HR25">
            <v>534.976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2</v>
          </cell>
          <cell r="ID25">
            <v>18</v>
          </cell>
          <cell r="IE25">
            <v>1</v>
          </cell>
          <cell r="IF25">
            <v>4</v>
          </cell>
          <cell r="II25">
            <v>1</v>
          </cell>
          <cell r="IJ25">
            <v>14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Y25">
            <v>14</v>
          </cell>
          <cell r="IZ25">
            <v>141.553</v>
          </cell>
          <cell r="JA25">
            <v>12</v>
          </cell>
          <cell r="JB25">
            <v>126</v>
          </cell>
          <cell r="JC25">
            <v>11</v>
          </cell>
          <cell r="JD25">
            <v>124.5</v>
          </cell>
          <cell r="JE25">
            <v>9</v>
          </cell>
          <cell r="JF25">
            <v>99.5</v>
          </cell>
          <cell r="JI25">
            <v>2</v>
          </cell>
          <cell r="JJ25">
            <v>25</v>
          </cell>
          <cell r="JM25">
            <v>0</v>
          </cell>
          <cell r="JN25">
            <v>0</v>
          </cell>
          <cell r="JO25">
            <v>0</v>
          </cell>
          <cell r="JP25">
            <v>0</v>
          </cell>
          <cell r="JQ25">
            <v>2</v>
          </cell>
          <cell r="JR25">
            <v>25</v>
          </cell>
          <cell r="JY25">
            <v>0</v>
          </cell>
          <cell r="JZ25">
            <v>0</v>
          </cell>
          <cell r="KA25">
            <v>0</v>
          </cell>
          <cell r="KB25">
            <v>0</v>
          </cell>
          <cell r="KC25">
            <v>34</v>
          </cell>
          <cell r="KD25">
            <v>299.49</v>
          </cell>
          <cell r="KE25">
            <v>18</v>
          </cell>
          <cell r="KF25">
            <v>159.6</v>
          </cell>
          <cell r="KI25">
            <v>0</v>
          </cell>
          <cell r="KJ25">
            <v>0</v>
          </cell>
          <cell r="KM25">
            <v>16</v>
          </cell>
          <cell r="KN25">
            <v>139.85</v>
          </cell>
          <cell r="KO25">
            <v>0</v>
          </cell>
          <cell r="KP25">
            <v>0</v>
          </cell>
          <cell r="KQ25">
            <v>16</v>
          </cell>
          <cell r="KR25">
            <v>139.85</v>
          </cell>
          <cell r="KY25">
            <v>0</v>
          </cell>
          <cell r="KZ25">
            <v>0</v>
          </cell>
          <cell r="LA25">
            <v>0</v>
          </cell>
          <cell r="LB25">
            <v>0</v>
          </cell>
          <cell r="LC25">
            <v>2</v>
          </cell>
          <cell r="LD25">
            <v>13.5</v>
          </cell>
          <cell r="LE25">
            <v>1</v>
          </cell>
          <cell r="LF25">
            <v>6</v>
          </cell>
          <cell r="LI25">
            <v>1</v>
          </cell>
          <cell r="LJ25">
            <v>7.5</v>
          </cell>
          <cell r="LM25">
            <v>0</v>
          </cell>
          <cell r="LN25">
            <v>0</v>
          </cell>
          <cell r="LO25">
            <v>0</v>
          </cell>
          <cell r="LP25">
            <v>0</v>
          </cell>
          <cell r="LQ25">
            <v>1</v>
          </cell>
          <cell r="LR25">
            <v>7.5</v>
          </cell>
          <cell r="LY25">
            <v>0</v>
          </cell>
          <cell r="LZ25">
            <v>0</v>
          </cell>
          <cell r="MA25">
            <v>0</v>
          </cell>
          <cell r="MB25">
            <v>0</v>
          </cell>
          <cell r="MC25">
            <v>7</v>
          </cell>
          <cell r="MD25">
            <v>87</v>
          </cell>
          <cell r="ME25">
            <v>6</v>
          </cell>
          <cell r="MF25">
            <v>80</v>
          </cell>
          <cell r="MI25">
            <v>1</v>
          </cell>
          <cell r="MJ25">
            <v>7</v>
          </cell>
          <cell r="MM25">
            <v>0</v>
          </cell>
          <cell r="MN25">
            <v>0</v>
          </cell>
          <cell r="MO25">
            <v>0</v>
          </cell>
          <cell r="MP25">
            <v>0</v>
          </cell>
          <cell r="MQ25">
            <v>1</v>
          </cell>
          <cell r="MR25">
            <v>7</v>
          </cell>
        </row>
      </sheetData>
      <sheetData sheetId="1" refreshError="1">
        <row r="1">
          <cell r="A1">
            <v>43951</v>
          </cell>
        </row>
        <row r="45">
          <cell r="L45">
            <v>32</v>
          </cell>
          <cell r="M45">
            <v>1</v>
          </cell>
          <cell r="U45">
            <v>534.976</v>
          </cell>
          <cell r="V45">
            <v>0.94173314838155453</v>
          </cell>
          <cell r="X45">
            <v>299.49</v>
          </cell>
          <cell r="Y45">
            <v>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zoomScale="85" zoomScaleNormal="85" workbookViewId="0">
      <selection activeCell="P8" sqref="P8"/>
    </sheetView>
  </sheetViews>
  <sheetFormatPr defaultRowHeight="15" x14ac:dyDescent="0.25"/>
  <cols>
    <col min="1" max="1" width="28.85546875" customWidth="1"/>
    <col min="2" max="3" width="9.140625" customWidth="1"/>
    <col min="4" max="4" width="10" customWidth="1"/>
    <col min="5" max="5" width="12.42578125" customWidth="1"/>
    <col min="6" max="6" width="16.28515625" style="19" customWidth="1"/>
    <col min="7" max="7" width="11.85546875" bestFit="1" customWidth="1"/>
    <col min="8" max="8" width="11.140625" customWidth="1"/>
    <col min="9" max="9" width="14" customWidth="1"/>
    <col min="10" max="10" width="11.42578125" bestFit="1" customWidth="1"/>
    <col min="11" max="11" width="11.5703125" customWidth="1"/>
    <col min="12" max="12" width="12" customWidth="1"/>
    <col min="13" max="13" width="19.7109375" customWidth="1"/>
    <col min="14" max="14" width="13" customWidth="1"/>
    <col min="15" max="15" width="11.28515625" bestFit="1" customWidth="1"/>
    <col min="16" max="16" width="11.42578125" customWidth="1"/>
    <col min="17" max="17" width="14.140625" customWidth="1"/>
    <col min="18" max="18" width="13.28515625" customWidth="1"/>
    <col min="19" max="19" width="14.28515625" customWidth="1"/>
    <col min="20" max="20" width="10.7109375" bestFit="1" customWidth="1"/>
    <col min="21" max="21" width="7.7109375" customWidth="1"/>
    <col min="22" max="22" width="10.7109375" bestFit="1" customWidth="1"/>
    <col min="23" max="23" width="6.85546875" bestFit="1" customWidth="1"/>
    <col min="24" max="24" width="10.7109375" bestFit="1" customWidth="1"/>
    <col min="25" max="25" width="7.5703125" customWidth="1"/>
    <col min="26" max="26" width="8" customWidth="1"/>
    <col min="27" max="27" width="8.5703125" customWidth="1"/>
    <col min="28" max="29" width="6.42578125" bestFit="1" customWidth="1"/>
    <col min="30" max="30" width="7" bestFit="1" customWidth="1"/>
    <col min="31" max="31" width="6.5703125" bestFit="1" customWidth="1"/>
    <col min="32" max="33" width="6.42578125" bestFit="1" customWidth="1"/>
    <col min="34" max="35" width="7.140625" customWidth="1"/>
    <col min="36" max="36" width="6.140625" bestFit="1" customWidth="1"/>
    <col min="37" max="37" width="6.7109375" customWidth="1"/>
    <col min="38" max="38" width="7" bestFit="1" customWidth="1"/>
    <col min="39" max="39" width="6.5703125" bestFit="1" customWidth="1"/>
    <col min="40" max="40" width="7" bestFit="1" customWidth="1"/>
    <col min="41" max="41" width="6.5703125" bestFit="1" customWidth="1"/>
    <col min="42" max="42" width="7" bestFit="1" customWidth="1"/>
    <col min="43" max="43" width="6.5703125" bestFit="1" customWidth="1"/>
    <col min="44" max="44" width="6.140625" bestFit="1" customWidth="1"/>
    <col min="45" max="45" width="5.5703125" customWidth="1"/>
    <col min="46" max="46" width="5" customWidth="1"/>
    <col min="47" max="47" width="7.28515625" customWidth="1"/>
    <col min="48" max="48" width="5" customWidth="1"/>
    <col min="49" max="49" width="6.5703125" customWidth="1"/>
    <col min="50" max="50" width="5.7109375" customWidth="1"/>
    <col min="51" max="51" width="9.28515625" customWidth="1"/>
    <col min="52" max="52" width="5" customWidth="1"/>
    <col min="53" max="53" width="5.85546875" customWidth="1"/>
    <col min="54" max="56" width="5" customWidth="1"/>
    <col min="57" max="58" width="6.140625" customWidth="1"/>
    <col min="59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1" width="5" customWidth="1"/>
    <col min="72" max="97" width="5.85546875" customWidth="1"/>
    <col min="98" max="227" width="8" customWidth="1"/>
    <col min="228" max="228" width="11.42578125" customWidth="1"/>
    <col min="229" max="229" width="12.42578125" customWidth="1"/>
    <col min="230" max="230" width="11.140625" customWidth="1"/>
    <col min="231" max="231" width="11.5703125" customWidth="1"/>
    <col min="232" max="232" width="10.7109375" customWidth="1"/>
    <col min="233" max="233" width="13.7109375" customWidth="1"/>
    <col min="243" max="243" width="10.28515625" bestFit="1" customWidth="1"/>
    <col min="249" max="249" width="10.42578125" bestFit="1" customWidth="1"/>
    <col min="255" max="255" width="10.28515625" bestFit="1" customWidth="1"/>
  </cols>
  <sheetData>
    <row r="1" spans="1:255" x14ac:dyDescent="0.25">
      <c r="A1" s="117" t="s">
        <v>66</v>
      </c>
      <c r="B1" s="117"/>
      <c r="C1" s="117"/>
      <c r="D1" s="117"/>
      <c r="E1" s="118"/>
      <c r="F1" s="119">
        <v>43952</v>
      </c>
      <c r="G1" s="120"/>
      <c r="H1" s="120"/>
      <c r="I1" s="120"/>
      <c r="J1" s="120"/>
      <c r="K1" s="120"/>
      <c r="L1" s="120"/>
      <c r="M1" s="118"/>
      <c r="N1" s="118"/>
      <c r="O1" s="118"/>
      <c r="P1" s="118"/>
      <c r="Q1" s="118"/>
      <c r="R1" s="118"/>
      <c r="S1" s="118"/>
    </row>
    <row r="2" spans="1:255" s="19" customFormat="1" ht="15.75" thickBot="1" x14ac:dyDescent="0.3">
      <c r="A2" s="121" t="s">
        <v>67</v>
      </c>
      <c r="B2" s="121"/>
      <c r="C2" s="121"/>
      <c r="D2" s="121"/>
      <c r="E2" s="121" t="s">
        <v>68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255" ht="15" customHeight="1" x14ac:dyDescent="0.25">
      <c r="A3" s="250" t="s">
        <v>52</v>
      </c>
      <c r="B3" s="253" t="s">
        <v>69</v>
      </c>
      <c r="C3" s="253" t="s">
        <v>70</v>
      </c>
      <c r="D3" s="253" t="s">
        <v>71</v>
      </c>
      <c r="E3" s="173"/>
      <c r="F3" s="173"/>
      <c r="G3" s="173"/>
      <c r="H3" s="173"/>
      <c r="I3" s="173"/>
      <c r="J3" s="173"/>
      <c r="K3" s="173"/>
      <c r="L3" s="173"/>
      <c r="M3" s="174"/>
      <c r="N3" s="122"/>
      <c r="O3" s="256" t="s">
        <v>95</v>
      </c>
      <c r="P3" s="257"/>
      <c r="Q3" s="247" t="s">
        <v>90</v>
      </c>
      <c r="R3" s="247" t="s">
        <v>72</v>
      </c>
      <c r="S3" s="247" t="s">
        <v>89</v>
      </c>
      <c r="T3" s="241" t="s">
        <v>73</v>
      </c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3"/>
      <c r="AT3" s="244" t="s">
        <v>53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6"/>
      <c r="BT3" s="241" t="s">
        <v>54</v>
      </c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3"/>
      <c r="CT3" s="241" t="s">
        <v>47</v>
      </c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3"/>
      <c r="DT3" s="241" t="s">
        <v>48</v>
      </c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3"/>
      <c r="ET3" s="241" t="s">
        <v>80</v>
      </c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3"/>
      <c r="FT3" s="241" t="s">
        <v>56</v>
      </c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3"/>
      <c r="GT3" s="241" t="s">
        <v>49</v>
      </c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3"/>
      <c r="HT3" s="241" t="s">
        <v>88</v>
      </c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3"/>
    </row>
    <row r="4" spans="1:255" ht="15" customHeight="1" x14ac:dyDescent="0.25">
      <c r="A4" s="251"/>
      <c r="B4" s="254"/>
      <c r="C4" s="254"/>
      <c r="D4" s="254"/>
      <c r="E4" s="175"/>
      <c r="F4" s="175"/>
      <c r="G4" s="298" t="s">
        <v>94</v>
      </c>
      <c r="H4" s="298"/>
      <c r="I4" s="298"/>
      <c r="J4" s="298"/>
      <c r="K4" s="175"/>
      <c r="L4" s="175"/>
      <c r="M4" s="176"/>
      <c r="N4" s="123"/>
      <c r="O4" s="258"/>
      <c r="P4" s="259"/>
      <c r="Q4" s="248"/>
      <c r="R4" s="248"/>
      <c r="S4" s="248"/>
      <c r="T4" s="264" t="s">
        <v>74</v>
      </c>
      <c r="U4" s="265"/>
      <c r="V4" s="268" t="s">
        <v>75</v>
      </c>
      <c r="W4" s="265"/>
      <c r="X4" s="270" t="s">
        <v>76</v>
      </c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2"/>
      <c r="AT4" s="264" t="s">
        <v>74</v>
      </c>
      <c r="AU4" s="265"/>
      <c r="AV4" s="268" t="s">
        <v>75</v>
      </c>
      <c r="AW4" s="265"/>
      <c r="AX4" s="270" t="s">
        <v>76</v>
      </c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2"/>
      <c r="BT4" s="264" t="s">
        <v>74</v>
      </c>
      <c r="BU4" s="265"/>
      <c r="BV4" s="268" t="s">
        <v>75</v>
      </c>
      <c r="BW4" s="265"/>
      <c r="BX4" s="270" t="s">
        <v>76</v>
      </c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2"/>
      <c r="CT4" s="264" t="s">
        <v>74</v>
      </c>
      <c r="CU4" s="265"/>
      <c r="CV4" s="268" t="s">
        <v>75</v>
      </c>
      <c r="CW4" s="265"/>
      <c r="CX4" s="270" t="s">
        <v>76</v>
      </c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2"/>
      <c r="DT4" s="264" t="s">
        <v>74</v>
      </c>
      <c r="DU4" s="265"/>
      <c r="DV4" s="268" t="s">
        <v>75</v>
      </c>
      <c r="DW4" s="265"/>
      <c r="DX4" s="270" t="s">
        <v>76</v>
      </c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2"/>
      <c r="ET4" s="264" t="s">
        <v>74</v>
      </c>
      <c r="EU4" s="265"/>
      <c r="EV4" s="268" t="s">
        <v>75</v>
      </c>
      <c r="EW4" s="265"/>
      <c r="EX4" s="270" t="s">
        <v>76</v>
      </c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2"/>
      <c r="FT4" s="264" t="s">
        <v>74</v>
      </c>
      <c r="FU4" s="265"/>
      <c r="FV4" s="268" t="s">
        <v>75</v>
      </c>
      <c r="FW4" s="265"/>
      <c r="FX4" s="270" t="s">
        <v>76</v>
      </c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2"/>
      <c r="GT4" s="264" t="s">
        <v>74</v>
      </c>
      <c r="GU4" s="265"/>
      <c r="GV4" s="268" t="s">
        <v>75</v>
      </c>
      <c r="GW4" s="265"/>
      <c r="GX4" s="270" t="s">
        <v>76</v>
      </c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2"/>
      <c r="HT4" s="264" t="s">
        <v>74</v>
      </c>
      <c r="HU4" s="265"/>
      <c r="HV4" s="268" t="s">
        <v>75</v>
      </c>
      <c r="HW4" s="265"/>
      <c r="HX4" s="270" t="s">
        <v>76</v>
      </c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  <c r="IR4" s="271"/>
      <c r="IS4" s="272"/>
    </row>
    <row r="5" spans="1:255" ht="15.75" customHeight="1" thickBot="1" x14ac:dyDescent="0.3">
      <c r="A5" s="251"/>
      <c r="B5" s="254"/>
      <c r="C5" s="254"/>
      <c r="D5" s="254"/>
      <c r="E5" s="177"/>
      <c r="F5" s="177"/>
      <c r="G5" s="177"/>
      <c r="H5" s="177"/>
      <c r="I5" s="177"/>
      <c r="J5" s="177"/>
      <c r="K5" s="177"/>
      <c r="L5" s="177"/>
      <c r="M5" s="178"/>
      <c r="N5" s="123"/>
      <c r="O5" s="260"/>
      <c r="P5" s="261"/>
      <c r="Q5" s="248"/>
      <c r="R5" s="248"/>
      <c r="S5" s="248"/>
      <c r="T5" s="266"/>
      <c r="U5" s="267"/>
      <c r="V5" s="269"/>
      <c r="W5" s="267"/>
      <c r="X5" s="273" t="s">
        <v>77</v>
      </c>
      <c r="Y5" s="275"/>
      <c r="Z5" s="273" t="s">
        <v>30</v>
      </c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5"/>
      <c r="AL5" s="276" t="s">
        <v>31</v>
      </c>
      <c r="AM5" s="277"/>
      <c r="AN5" s="273" t="s">
        <v>78</v>
      </c>
      <c r="AO5" s="274"/>
      <c r="AP5" s="274"/>
      <c r="AQ5" s="274"/>
      <c r="AR5" s="274"/>
      <c r="AS5" s="280"/>
      <c r="AT5" s="266"/>
      <c r="AU5" s="267"/>
      <c r="AV5" s="269"/>
      <c r="AW5" s="267"/>
      <c r="AX5" s="273" t="s">
        <v>77</v>
      </c>
      <c r="AY5" s="275"/>
      <c r="AZ5" s="273" t="s">
        <v>30</v>
      </c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5"/>
      <c r="BL5" s="276" t="s">
        <v>31</v>
      </c>
      <c r="BM5" s="277"/>
      <c r="BN5" s="273" t="s">
        <v>78</v>
      </c>
      <c r="BO5" s="274"/>
      <c r="BP5" s="274"/>
      <c r="BQ5" s="274"/>
      <c r="BR5" s="274"/>
      <c r="BS5" s="280"/>
      <c r="BT5" s="266"/>
      <c r="BU5" s="267"/>
      <c r="BV5" s="269"/>
      <c r="BW5" s="267"/>
      <c r="BX5" s="273" t="s">
        <v>77</v>
      </c>
      <c r="BY5" s="275"/>
      <c r="BZ5" s="273" t="s">
        <v>30</v>
      </c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5"/>
      <c r="CL5" s="276" t="s">
        <v>31</v>
      </c>
      <c r="CM5" s="277"/>
      <c r="CN5" s="273" t="s">
        <v>78</v>
      </c>
      <c r="CO5" s="274"/>
      <c r="CP5" s="274"/>
      <c r="CQ5" s="274"/>
      <c r="CR5" s="274"/>
      <c r="CS5" s="280"/>
      <c r="CT5" s="266"/>
      <c r="CU5" s="267"/>
      <c r="CV5" s="269"/>
      <c r="CW5" s="267"/>
      <c r="CX5" s="273" t="s">
        <v>77</v>
      </c>
      <c r="CY5" s="275"/>
      <c r="CZ5" s="273" t="s">
        <v>30</v>
      </c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5"/>
      <c r="DL5" s="276" t="s">
        <v>31</v>
      </c>
      <c r="DM5" s="277"/>
      <c r="DN5" s="273" t="s">
        <v>78</v>
      </c>
      <c r="DO5" s="274"/>
      <c r="DP5" s="274"/>
      <c r="DQ5" s="274"/>
      <c r="DR5" s="274"/>
      <c r="DS5" s="280"/>
      <c r="DT5" s="266"/>
      <c r="DU5" s="267"/>
      <c r="DV5" s="269"/>
      <c r="DW5" s="267"/>
      <c r="DX5" s="273" t="s">
        <v>77</v>
      </c>
      <c r="DY5" s="275"/>
      <c r="DZ5" s="273" t="s">
        <v>30</v>
      </c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5"/>
      <c r="EL5" s="276" t="s">
        <v>31</v>
      </c>
      <c r="EM5" s="277"/>
      <c r="EN5" s="273" t="s">
        <v>78</v>
      </c>
      <c r="EO5" s="274"/>
      <c r="EP5" s="274"/>
      <c r="EQ5" s="274"/>
      <c r="ER5" s="274"/>
      <c r="ES5" s="280"/>
      <c r="ET5" s="266"/>
      <c r="EU5" s="267"/>
      <c r="EV5" s="269"/>
      <c r="EW5" s="267"/>
      <c r="EX5" s="273" t="s">
        <v>77</v>
      </c>
      <c r="EY5" s="275"/>
      <c r="EZ5" s="273" t="s">
        <v>30</v>
      </c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5"/>
      <c r="FL5" s="276" t="s">
        <v>31</v>
      </c>
      <c r="FM5" s="277"/>
      <c r="FN5" s="273" t="s">
        <v>78</v>
      </c>
      <c r="FO5" s="274"/>
      <c r="FP5" s="274"/>
      <c r="FQ5" s="274"/>
      <c r="FR5" s="274"/>
      <c r="FS5" s="280"/>
      <c r="FT5" s="266"/>
      <c r="FU5" s="267"/>
      <c r="FV5" s="269"/>
      <c r="FW5" s="267"/>
      <c r="FX5" s="273" t="s">
        <v>77</v>
      </c>
      <c r="FY5" s="275"/>
      <c r="FZ5" s="273" t="s">
        <v>30</v>
      </c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5"/>
      <c r="GL5" s="276" t="s">
        <v>31</v>
      </c>
      <c r="GM5" s="277"/>
      <c r="GN5" s="273" t="s">
        <v>78</v>
      </c>
      <c r="GO5" s="274"/>
      <c r="GP5" s="274"/>
      <c r="GQ5" s="274"/>
      <c r="GR5" s="274"/>
      <c r="GS5" s="280"/>
      <c r="GT5" s="266"/>
      <c r="GU5" s="267"/>
      <c r="GV5" s="269"/>
      <c r="GW5" s="267"/>
      <c r="GX5" s="273" t="s">
        <v>77</v>
      </c>
      <c r="GY5" s="275"/>
      <c r="GZ5" s="273" t="s">
        <v>30</v>
      </c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5"/>
      <c r="HL5" s="276" t="s">
        <v>31</v>
      </c>
      <c r="HM5" s="277"/>
      <c r="HN5" s="273" t="s">
        <v>78</v>
      </c>
      <c r="HO5" s="274"/>
      <c r="HP5" s="274"/>
      <c r="HQ5" s="274"/>
      <c r="HR5" s="274"/>
      <c r="HS5" s="280"/>
      <c r="HT5" s="266"/>
      <c r="HU5" s="267"/>
      <c r="HV5" s="269"/>
      <c r="HW5" s="267"/>
      <c r="HX5" s="273" t="s">
        <v>77</v>
      </c>
      <c r="HY5" s="275"/>
      <c r="HZ5" s="273" t="s">
        <v>30</v>
      </c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5"/>
      <c r="IL5" s="276" t="s">
        <v>31</v>
      </c>
      <c r="IM5" s="277"/>
      <c r="IN5" s="273" t="s">
        <v>78</v>
      </c>
      <c r="IO5" s="274"/>
      <c r="IP5" s="274"/>
      <c r="IQ5" s="274"/>
      <c r="IR5" s="274"/>
      <c r="IS5" s="280"/>
    </row>
    <row r="6" spans="1:255" ht="27.75" customHeight="1" x14ac:dyDescent="0.25">
      <c r="A6" s="251"/>
      <c r="B6" s="254"/>
      <c r="C6" s="254"/>
      <c r="D6" s="254"/>
      <c r="E6" s="262" t="s">
        <v>56</v>
      </c>
      <c r="F6" s="262" t="s">
        <v>79</v>
      </c>
      <c r="G6" s="262" t="s">
        <v>45</v>
      </c>
      <c r="H6" s="262" t="s">
        <v>54</v>
      </c>
      <c r="I6" s="262" t="s">
        <v>80</v>
      </c>
      <c r="J6" s="262" t="s">
        <v>73</v>
      </c>
      <c r="K6" s="262" t="s">
        <v>47</v>
      </c>
      <c r="L6" s="262" t="s">
        <v>81</v>
      </c>
      <c r="M6" s="293" t="s">
        <v>82</v>
      </c>
      <c r="N6" s="295" t="s">
        <v>83</v>
      </c>
      <c r="O6" s="296" t="s">
        <v>84</v>
      </c>
      <c r="P6" s="289" t="s">
        <v>40</v>
      </c>
      <c r="Q6" s="248"/>
      <c r="R6" s="248"/>
      <c r="S6" s="248"/>
      <c r="T6" s="286" t="s">
        <v>32</v>
      </c>
      <c r="U6" s="281" t="s">
        <v>33</v>
      </c>
      <c r="V6" s="281" t="s">
        <v>32</v>
      </c>
      <c r="W6" s="281" t="s">
        <v>33</v>
      </c>
      <c r="X6" s="281" t="s">
        <v>32</v>
      </c>
      <c r="Y6" s="281" t="s">
        <v>33</v>
      </c>
      <c r="Z6" s="283" t="s">
        <v>35</v>
      </c>
      <c r="AA6" s="284"/>
      <c r="AB6" s="284"/>
      <c r="AC6" s="285"/>
      <c r="AD6" s="283" t="s">
        <v>36</v>
      </c>
      <c r="AE6" s="284"/>
      <c r="AF6" s="284"/>
      <c r="AG6" s="285"/>
      <c r="AH6" s="283" t="s">
        <v>37</v>
      </c>
      <c r="AI6" s="285"/>
      <c r="AJ6" s="283" t="s">
        <v>38</v>
      </c>
      <c r="AK6" s="285"/>
      <c r="AL6" s="278"/>
      <c r="AM6" s="279"/>
      <c r="AN6" s="283" t="s">
        <v>85</v>
      </c>
      <c r="AO6" s="285"/>
      <c r="AP6" s="283" t="s">
        <v>86</v>
      </c>
      <c r="AQ6" s="285"/>
      <c r="AR6" s="283" t="s">
        <v>87</v>
      </c>
      <c r="AS6" s="288"/>
      <c r="AT6" s="286" t="s">
        <v>32</v>
      </c>
      <c r="AU6" s="281" t="s">
        <v>33</v>
      </c>
      <c r="AV6" s="281" t="s">
        <v>32</v>
      </c>
      <c r="AW6" s="281" t="s">
        <v>33</v>
      </c>
      <c r="AX6" s="281" t="s">
        <v>32</v>
      </c>
      <c r="AY6" s="281" t="s">
        <v>33</v>
      </c>
      <c r="AZ6" s="283" t="s">
        <v>35</v>
      </c>
      <c r="BA6" s="284"/>
      <c r="BB6" s="284"/>
      <c r="BC6" s="285"/>
      <c r="BD6" s="283" t="s">
        <v>36</v>
      </c>
      <c r="BE6" s="284"/>
      <c r="BF6" s="284"/>
      <c r="BG6" s="285"/>
      <c r="BH6" s="283" t="s">
        <v>37</v>
      </c>
      <c r="BI6" s="285"/>
      <c r="BJ6" s="283" t="s">
        <v>38</v>
      </c>
      <c r="BK6" s="285"/>
      <c r="BL6" s="278"/>
      <c r="BM6" s="279"/>
      <c r="BN6" s="283" t="s">
        <v>85</v>
      </c>
      <c r="BO6" s="285"/>
      <c r="BP6" s="283" t="s">
        <v>86</v>
      </c>
      <c r="BQ6" s="285"/>
      <c r="BR6" s="283" t="s">
        <v>87</v>
      </c>
      <c r="BS6" s="288"/>
      <c r="BT6" s="286" t="s">
        <v>32</v>
      </c>
      <c r="BU6" s="281" t="s">
        <v>33</v>
      </c>
      <c r="BV6" s="281" t="s">
        <v>32</v>
      </c>
      <c r="BW6" s="281" t="s">
        <v>33</v>
      </c>
      <c r="BX6" s="281" t="s">
        <v>32</v>
      </c>
      <c r="BY6" s="281" t="s">
        <v>33</v>
      </c>
      <c r="BZ6" s="283" t="s">
        <v>35</v>
      </c>
      <c r="CA6" s="284"/>
      <c r="CB6" s="284"/>
      <c r="CC6" s="285"/>
      <c r="CD6" s="283" t="s">
        <v>36</v>
      </c>
      <c r="CE6" s="284"/>
      <c r="CF6" s="284"/>
      <c r="CG6" s="285"/>
      <c r="CH6" s="283" t="s">
        <v>37</v>
      </c>
      <c r="CI6" s="285"/>
      <c r="CJ6" s="283" t="s">
        <v>38</v>
      </c>
      <c r="CK6" s="285"/>
      <c r="CL6" s="278"/>
      <c r="CM6" s="279"/>
      <c r="CN6" s="283" t="s">
        <v>85</v>
      </c>
      <c r="CO6" s="285"/>
      <c r="CP6" s="283" t="s">
        <v>86</v>
      </c>
      <c r="CQ6" s="285"/>
      <c r="CR6" s="283" t="s">
        <v>87</v>
      </c>
      <c r="CS6" s="288"/>
      <c r="CT6" s="286" t="s">
        <v>32</v>
      </c>
      <c r="CU6" s="281" t="s">
        <v>33</v>
      </c>
      <c r="CV6" s="281" t="s">
        <v>32</v>
      </c>
      <c r="CW6" s="281" t="s">
        <v>33</v>
      </c>
      <c r="CX6" s="281" t="s">
        <v>32</v>
      </c>
      <c r="CY6" s="281" t="s">
        <v>33</v>
      </c>
      <c r="CZ6" s="283" t="s">
        <v>35</v>
      </c>
      <c r="DA6" s="284"/>
      <c r="DB6" s="284"/>
      <c r="DC6" s="285"/>
      <c r="DD6" s="283" t="s">
        <v>36</v>
      </c>
      <c r="DE6" s="284"/>
      <c r="DF6" s="284"/>
      <c r="DG6" s="285"/>
      <c r="DH6" s="283" t="s">
        <v>37</v>
      </c>
      <c r="DI6" s="285"/>
      <c r="DJ6" s="283" t="s">
        <v>38</v>
      </c>
      <c r="DK6" s="285"/>
      <c r="DL6" s="278"/>
      <c r="DM6" s="279"/>
      <c r="DN6" s="283" t="s">
        <v>85</v>
      </c>
      <c r="DO6" s="285"/>
      <c r="DP6" s="283" t="s">
        <v>86</v>
      </c>
      <c r="DQ6" s="285"/>
      <c r="DR6" s="283" t="s">
        <v>87</v>
      </c>
      <c r="DS6" s="288"/>
      <c r="DT6" s="286" t="s">
        <v>32</v>
      </c>
      <c r="DU6" s="281" t="s">
        <v>33</v>
      </c>
      <c r="DV6" s="281" t="s">
        <v>32</v>
      </c>
      <c r="DW6" s="281" t="s">
        <v>33</v>
      </c>
      <c r="DX6" s="281" t="s">
        <v>32</v>
      </c>
      <c r="DY6" s="281" t="s">
        <v>33</v>
      </c>
      <c r="DZ6" s="283" t="s">
        <v>35</v>
      </c>
      <c r="EA6" s="284"/>
      <c r="EB6" s="284"/>
      <c r="EC6" s="285"/>
      <c r="ED6" s="283" t="s">
        <v>36</v>
      </c>
      <c r="EE6" s="284"/>
      <c r="EF6" s="284"/>
      <c r="EG6" s="285"/>
      <c r="EH6" s="283" t="s">
        <v>37</v>
      </c>
      <c r="EI6" s="285"/>
      <c r="EJ6" s="283" t="s">
        <v>38</v>
      </c>
      <c r="EK6" s="285"/>
      <c r="EL6" s="278"/>
      <c r="EM6" s="279"/>
      <c r="EN6" s="283" t="s">
        <v>85</v>
      </c>
      <c r="EO6" s="285"/>
      <c r="EP6" s="283" t="s">
        <v>86</v>
      </c>
      <c r="EQ6" s="285"/>
      <c r="ER6" s="283" t="s">
        <v>87</v>
      </c>
      <c r="ES6" s="288"/>
      <c r="ET6" s="286" t="s">
        <v>32</v>
      </c>
      <c r="EU6" s="281" t="s">
        <v>33</v>
      </c>
      <c r="EV6" s="281" t="s">
        <v>32</v>
      </c>
      <c r="EW6" s="281" t="s">
        <v>33</v>
      </c>
      <c r="EX6" s="281" t="s">
        <v>32</v>
      </c>
      <c r="EY6" s="281" t="s">
        <v>33</v>
      </c>
      <c r="EZ6" s="283" t="s">
        <v>35</v>
      </c>
      <c r="FA6" s="284"/>
      <c r="FB6" s="284"/>
      <c r="FC6" s="285"/>
      <c r="FD6" s="283" t="s">
        <v>36</v>
      </c>
      <c r="FE6" s="284"/>
      <c r="FF6" s="284"/>
      <c r="FG6" s="285"/>
      <c r="FH6" s="283" t="s">
        <v>37</v>
      </c>
      <c r="FI6" s="285"/>
      <c r="FJ6" s="283" t="s">
        <v>38</v>
      </c>
      <c r="FK6" s="285"/>
      <c r="FL6" s="278"/>
      <c r="FM6" s="279"/>
      <c r="FN6" s="283" t="s">
        <v>85</v>
      </c>
      <c r="FO6" s="285"/>
      <c r="FP6" s="283" t="s">
        <v>86</v>
      </c>
      <c r="FQ6" s="285"/>
      <c r="FR6" s="283" t="s">
        <v>87</v>
      </c>
      <c r="FS6" s="288"/>
      <c r="FT6" s="286" t="s">
        <v>32</v>
      </c>
      <c r="FU6" s="281" t="s">
        <v>33</v>
      </c>
      <c r="FV6" s="281" t="s">
        <v>32</v>
      </c>
      <c r="FW6" s="281" t="s">
        <v>33</v>
      </c>
      <c r="FX6" s="281" t="s">
        <v>32</v>
      </c>
      <c r="FY6" s="281" t="s">
        <v>33</v>
      </c>
      <c r="FZ6" s="283" t="s">
        <v>35</v>
      </c>
      <c r="GA6" s="284"/>
      <c r="GB6" s="284"/>
      <c r="GC6" s="285"/>
      <c r="GD6" s="283" t="s">
        <v>36</v>
      </c>
      <c r="GE6" s="284"/>
      <c r="GF6" s="284"/>
      <c r="GG6" s="285"/>
      <c r="GH6" s="283" t="s">
        <v>37</v>
      </c>
      <c r="GI6" s="285"/>
      <c r="GJ6" s="283" t="s">
        <v>38</v>
      </c>
      <c r="GK6" s="285"/>
      <c r="GL6" s="278"/>
      <c r="GM6" s="279"/>
      <c r="GN6" s="283" t="s">
        <v>85</v>
      </c>
      <c r="GO6" s="285"/>
      <c r="GP6" s="283" t="s">
        <v>86</v>
      </c>
      <c r="GQ6" s="285"/>
      <c r="GR6" s="283" t="s">
        <v>87</v>
      </c>
      <c r="GS6" s="288"/>
      <c r="GT6" s="286" t="s">
        <v>32</v>
      </c>
      <c r="GU6" s="281" t="s">
        <v>33</v>
      </c>
      <c r="GV6" s="281" t="s">
        <v>32</v>
      </c>
      <c r="GW6" s="281" t="s">
        <v>33</v>
      </c>
      <c r="GX6" s="281" t="s">
        <v>32</v>
      </c>
      <c r="GY6" s="281" t="s">
        <v>33</v>
      </c>
      <c r="GZ6" s="283" t="s">
        <v>35</v>
      </c>
      <c r="HA6" s="284"/>
      <c r="HB6" s="284"/>
      <c r="HC6" s="285"/>
      <c r="HD6" s="283" t="s">
        <v>36</v>
      </c>
      <c r="HE6" s="284"/>
      <c r="HF6" s="284"/>
      <c r="HG6" s="285"/>
      <c r="HH6" s="283" t="s">
        <v>37</v>
      </c>
      <c r="HI6" s="285"/>
      <c r="HJ6" s="283" t="s">
        <v>38</v>
      </c>
      <c r="HK6" s="285"/>
      <c r="HL6" s="278"/>
      <c r="HM6" s="279"/>
      <c r="HN6" s="283" t="s">
        <v>85</v>
      </c>
      <c r="HO6" s="285"/>
      <c r="HP6" s="283" t="s">
        <v>86</v>
      </c>
      <c r="HQ6" s="285"/>
      <c r="HR6" s="283" t="s">
        <v>87</v>
      </c>
      <c r="HS6" s="288"/>
      <c r="HT6" s="286" t="s">
        <v>32</v>
      </c>
      <c r="HU6" s="281" t="s">
        <v>33</v>
      </c>
      <c r="HV6" s="281" t="s">
        <v>32</v>
      </c>
      <c r="HW6" s="281" t="s">
        <v>33</v>
      </c>
      <c r="HX6" s="281" t="s">
        <v>32</v>
      </c>
      <c r="HY6" s="281" t="s">
        <v>33</v>
      </c>
      <c r="HZ6" s="283" t="s">
        <v>35</v>
      </c>
      <c r="IA6" s="284"/>
      <c r="IB6" s="284"/>
      <c r="IC6" s="285"/>
      <c r="ID6" s="283" t="s">
        <v>36</v>
      </c>
      <c r="IE6" s="284"/>
      <c r="IF6" s="284"/>
      <c r="IG6" s="285"/>
      <c r="IH6" s="283" t="s">
        <v>37</v>
      </c>
      <c r="II6" s="285"/>
      <c r="IJ6" s="283" t="s">
        <v>38</v>
      </c>
      <c r="IK6" s="285"/>
      <c r="IL6" s="278"/>
      <c r="IM6" s="279"/>
      <c r="IN6" s="283" t="s">
        <v>85</v>
      </c>
      <c r="IO6" s="285"/>
      <c r="IP6" s="283" t="s">
        <v>86</v>
      </c>
      <c r="IQ6" s="285"/>
      <c r="IR6" s="283" t="s">
        <v>87</v>
      </c>
      <c r="IS6" s="288"/>
    </row>
    <row r="7" spans="1:255" ht="43.5" customHeight="1" thickBot="1" x14ac:dyDescent="0.3">
      <c r="A7" s="252"/>
      <c r="B7" s="255"/>
      <c r="C7" s="255"/>
      <c r="D7" s="255"/>
      <c r="E7" s="263"/>
      <c r="F7" s="263"/>
      <c r="G7" s="263"/>
      <c r="H7" s="263"/>
      <c r="I7" s="263"/>
      <c r="J7" s="291"/>
      <c r="K7" s="292"/>
      <c r="L7" s="292"/>
      <c r="M7" s="294"/>
      <c r="N7" s="252"/>
      <c r="O7" s="297"/>
      <c r="P7" s="290"/>
      <c r="Q7" s="249"/>
      <c r="R7" s="249"/>
      <c r="S7" s="249"/>
      <c r="T7" s="287"/>
      <c r="U7" s="282"/>
      <c r="V7" s="282"/>
      <c r="W7" s="282"/>
      <c r="X7" s="282"/>
      <c r="Y7" s="282"/>
      <c r="Z7" s="124" t="s">
        <v>39</v>
      </c>
      <c r="AA7" s="124" t="s">
        <v>40</v>
      </c>
      <c r="AB7" s="125" t="s">
        <v>41</v>
      </c>
      <c r="AC7" s="125" t="s">
        <v>42</v>
      </c>
      <c r="AD7" s="124" t="s">
        <v>39</v>
      </c>
      <c r="AE7" s="124" t="s">
        <v>40</v>
      </c>
      <c r="AF7" s="125" t="s">
        <v>41</v>
      </c>
      <c r="AG7" s="125" t="s">
        <v>42</v>
      </c>
      <c r="AH7" s="124" t="s">
        <v>39</v>
      </c>
      <c r="AI7" s="124" t="s">
        <v>40</v>
      </c>
      <c r="AJ7" s="124" t="s">
        <v>39</v>
      </c>
      <c r="AK7" s="124" t="s">
        <v>40</v>
      </c>
      <c r="AL7" s="125" t="s">
        <v>39</v>
      </c>
      <c r="AM7" s="125" t="s">
        <v>40</v>
      </c>
      <c r="AN7" s="124" t="s">
        <v>39</v>
      </c>
      <c r="AO7" s="124" t="s">
        <v>40</v>
      </c>
      <c r="AP7" s="124" t="s">
        <v>39</v>
      </c>
      <c r="AQ7" s="124" t="s">
        <v>40</v>
      </c>
      <c r="AR7" s="124" t="s">
        <v>39</v>
      </c>
      <c r="AS7" s="126" t="s">
        <v>40</v>
      </c>
      <c r="AT7" s="287"/>
      <c r="AU7" s="282"/>
      <c r="AV7" s="282"/>
      <c r="AW7" s="282"/>
      <c r="AX7" s="282"/>
      <c r="AY7" s="282"/>
      <c r="AZ7" s="124" t="s">
        <v>39</v>
      </c>
      <c r="BA7" s="124" t="s">
        <v>40</v>
      </c>
      <c r="BB7" s="125" t="s">
        <v>41</v>
      </c>
      <c r="BC7" s="125" t="s">
        <v>42</v>
      </c>
      <c r="BD7" s="124" t="s">
        <v>39</v>
      </c>
      <c r="BE7" s="124" t="s">
        <v>40</v>
      </c>
      <c r="BF7" s="125" t="s">
        <v>41</v>
      </c>
      <c r="BG7" s="125" t="s">
        <v>42</v>
      </c>
      <c r="BH7" s="124" t="s">
        <v>39</v>
      </c>
      <c r="BI7" s="124" t="s">
        <v>40</v>
      </c>
      <c r="BJ7" s="124" t="s">
        <v>39</v>
      </c>
      <c r="BK7" s="124" t="s">
        <v>40</v>
      </c>
      <c r="BL7" s="125" t="s">
        <v>39</v>
      </c>
      <c r="BM7" s="125" t="s">
        <v>40</v>
      </c>
      <c r="BN7" s="124" t="s">
        <v>39</v>
      </c>
      <c r="BO7" s="124" t="s">
        <v>40</v>
      </c>
      <c r="BP7" s="124" t="s">
        <v>39</v>
      </c>
      <c r="BQ7" s="124" t="s">
        <v>40</v>
      </c>
      <c r="BR7" s="124" t="s">
        <v>39</v>
      </c>
      <c r="BS7" s="126" t="s">
        <v>40</v>
      </c>
      <c r="BT7" s="287"/>
      <c r="BU7" s="282"/>
      <c r="BV7" s="282"/>
      <c r="BW7" s="282"/>
      <c r="BX7" s="282"/>
      <c r="BY7" s="282"/>
      <c r="BZ7" s="124" t="s">
        <v>39</v>
      </c>
      <c r="CA7" s="124" t="s">
        <v>40</v>
      </c>
      <c r="CB7" s="125" t="s">
        <v>41</v>
      </c>
      <c r="CC7" s="125" t="s">
        <v>42</v>
      </c>
      <c r="CD7" s="124" t="s">
        <v>39</v>
      </c>
      <c r="CE7" s="124" t="s">
        <v>40</v>
      </c>
      <c r="CF7" s="125" t="s">
        <v>41</v>
      </c>
      <c r="CG7" s="125" t="s">
        <v>42</v>
      </c>
      <c r="CH7" s="124" t="s">
        <v>39</v>
      </c>
      <c r="CI7" s="124" t="s">
        <v>40</v>
      </c>
      <c r="CJ7" s="124" t="s">
        <v>39</v>
      </c>
      <c r="CK7" s="124" t="s">
        <v>40</v>
      </c>
      <c r="CL7" s="125" t="s">
        <v>39</v>
      </c>
      <c r="CM7" s="125" t="s">
        <v>40</v>
      </c>
      <c r="CN7" s="124" t="s">
        <v>39</v>
      </c>
      <c r="CO7" s="124" t="s">
        <v>40</v>
      </c>
      <c r="CP7" s="124" t="s">
        <v>39</v>
      </c>
      <c r="CQ7" s="124" t="s">
        <v>40</v>
      </c>
      <c r="CR7" s="124" t="s">
        <v>39</v>
      </c>
      <c r="CS7" s="126" t="s">
        <v>40</v>
      </c>
      <c r="CT7" s="287"/>
      <c r="CU7" s="282"/>
      <c r="CV7" s="282"/>
      <c r="CW7" s="282"/>
      <c r="CX7" s="282"/>
      <c r="CY7" s="282"/>
      <c r="CZ7" s="124" t="s">
        <v>39</v>
      </c>
      <c r="DA7" s="124" t="s">
        <v>40</v>
      </c>
      <c r="DB7" s="125" t="s">
        <v>41</v>
      </c>
      <c r="DC7" s="125" t="s">
        <v>42</v>
      </c>
      <c r="DD7" s="124" t="s">
        <v>39</v>
      </c>
      <c r="DE7" s="124" t="s">
        <v>40</v>
      </c>
      <c r="DF7" s="125" t="s">
        <v>41</v>
      </c>
      <c r="DG7" s="125" t="s">
        <v>42</v>
      </c>
      <c r="DH7" s="124" t="s">
        <v>39</v>
      </c>
      <c r="DI7" s="124" t="s">
        <v>40</v>
      </c>
      <c r="DJ7" s="124" t="s">
        <v>39</v>
      </c>
      <c r="DK7" s="124" t="s">
        <v>40</v>
      </c>
      <c r="DL7" s="125" t="s">
        <v>39</v>
      </c>
      <c r="DM7" s="125" t="s">
        <v>40</v>
      </c>
      <c r="DN7" s="124" t="s">
        <v>39</v>
      </c>
      <c r="DO7" s="124" t="s">
        <v>40</v>
      </c>
      <c r="DP7" s="124" t="s">
        <v>39</v>
      </c>
      <c r="DQ7" s="124" t="s">
        <v>40</v>
      </c>
      <c r="DR7" s="124" t="s">
        <v>39</v>
      </c>
      <c r="DS7" s="126" t="s">
        <v>40</v>
      </c>
      <c r="DT7" s="287"/>
      <c r="DU7" s="282"/>
      <c r="DV7" s="282"/>
      <c r="DW7" s="282"/>
      <c r="DX7" s="282"/>
      <c r="DY7" s="282"/>
      <c r="DZ7" s="124" t="s">
        <v>39</v>
      </c>
      <c r="EA7" s="124" t="s">
        <v>40</v>
      </c>
      <c r="EB7" s="125" t="s">
        <v>41</v>
      </c>
      <c r="EC7" s="125" t="s">
        <v>42</v>
      </c>
      <c r="ED7" s="124" t="s">
        <v>39</v>
      </c>
      <c r="EE7" s="124" t="s">
        <v>40</v>
      </c>
      <c r="EF7" s="125" t="s">
        <v>41</v>
      </c>
      <c r="EG7" s="125" t="s">
        <v>42</v>
      </c>
      <c r="EH7" s="124" t="s">
        <v>39</v>
      </c>
      <c r="EI7" s="124" t="s">
        <v>40</v>
      </c>
      <c r="EJ7" s="124" t="s">
        <v>39</v>
      </c>
      <c r="EK7" s="124" t="s">
        <v>40</v>
      </c>
      <c r="EL7" s="125" t="s">
        <v>39</v>
      </c>
      <c r="EM7" s="125" t="s">
        <v>40</v>
      </c>
      <c r="EN7" s="124" t="s">
        <v>39</v>
      </c>
      <c r="EO7" s="124" t="s">
        <v>40</v>
      </c>
      <c r="EP7" s="124" t="s">
        <v>39</v>
      </c>
      <c r="EQ7" s="124" t="s">
        <v>40</v>
      </c>
      <c r="ER7" s="124" t="s">
        <v>39</v>
      </c>
      <c r="ES7" s="126" t="s">
        <v>40</v>
      </c>
      <c r="ET7" s="287"/>
      <c r="EU7" s="282"/>
      <c r="EV7" s="282"/>
      <c r="EW7" s="282"/>
      <c r="EX7" s="282"/>
      <c r="EY7" s="282"/>
      <c r="EZ7" s="124" t="s">
        <v>39</v>
      </c>
      <c r="FA7" s="124" t="s">
        <v>40</v>
      </c>
      <c r="FB7" s="125" t="s">
        <v>41</v>
      </c>
      <c r="FC7" s="125" t="s">
        <v>42</v>
      </c>
      <c r="FD7" s="124" t="s">
        <v>39</v>
      </c>
      <c r="FE7" s="124" t="s">
        <v>40</v>
      </c>
      <c r="FF7" s="125" t="s">
        <v>41</v>
      </c>
      <c r="FG7" s="125" t="s">
        <v>42</v>
      </c>
      <c r="FH7" s="124" t="s">
        <v>39</v>
      </c>
      <c r="FI7" s="124" t="s">
        <v>40</v>
      </c>
      <c r="FJ7" s="124" t="s">
        <v>39</v>
      </c>
      <c r="FK7" s="124" t="s">
        <v>40</v>
      </c>
      <c r="FL7" s="125" t="s">
        <v>39</v>
      </c>
      <c r="FM7" s="125" t="s">
        <v>40</v>
      </c>
      <c r="FN7" s="124" t="s">
        <v>39</v>
      </c>
      <c r="FO7" s="124" t="s">
        <v>40</v>
      </c>
      <c r="FP7" s="124" t="s">
        <v>39</v>
      </c>
      <c r="FQ7" s="124" t="s">
        <v>40</v>
      </c>
      <c r="FR7" s="124" t="s">
        <v>39</v>
      </c>
      <c r="FS7" s="126" t="s">
        <v>40</v>
      </c>
      <c r="FT7" s="287"/>
      <c r="FU7" s="282"/>
      <c r="FV7" s="282"/>
      <c r="FW7" s="282"/>
      <c r="FX7" s="282"/>
      <c r="FY7" s="282"/>
      <c r="FZ7" s="124" t="s">
        <v>39</v>
      </c>
      <c r="GA7" s="124" t="s">
        <v>40</v>
      </c>
      <c r="GB7" s="125" t="s">
        <v>41</v>
      </c>
      <c r="GC7" s="125" t="s">
        <v>42</v>
      </c>
      <c r="GD7" s="124" t="s">
        <v>39</v>
      </c>
      <c r="GE7" s="124" t="s">
        <v>40</v>
      </c>
      <c r="GF7" s="125" t="s">
        <v>41</v>
      </c>
      <c r="GG7" s="125" t="s">
        <v>42</v>
      </c>
      <c r="GH7" s="124" t="s">
        <v>39</v>
      </c>
      <c r="GI7" s="124" t="s">
        <v>40</v>
      </c>
      <c r="GJ7" s="124" t="s">
        <v>39</v>
      </c>
      <c r="GK7" s="124" t="s">
        <v>40</v>
      </c>
      <c r="GL7" s="125" t="s">
        <v>39</v>
      </c>
      <c r="GM7" s="125" t="s">
        <v>40</v>
      </c>
      <c r="GN7" s="124" t="s">
        <v>39</v>
      </c>
      <c r="GO7" s="124" t="s">
        <v>40</v>
      </c>
      <c r="GP7" s="124" t="s">
        <v>39</v>
      </c>
      <c r="GQ7" s="124" t="s">
        <v>40</v>
      </c>
      <c r="GR7" s="124" t="s">
        <v>39</v>
      </c>
      <c r="GS7" s="126" t="s">
        <v>40</v>
      </c>
      <c r="GT7" s="287"/>
      <c r="GU7" s="282"/>
      <c r="GV7" s="282"/>
      <c r="GW7" s="282"/>
      <c r="GX7" s="282"/>
      <c r="GY7" s="282"/>
      <c r="GZ7" s="124" t="s">
        <v>39</v>
      </c>
      <c r="HA7" s="124" t="s">
        <v>40</v>
      </c>
      <c r="HB7" s="125" t="s">
        <v>41</v>
      </c>
      <c r="HC7" s="125" t="s">
        <v>42</v>
      </c>
      <c r="HD7" s="124" t="s">
        <v>39</v>
      </c>
      <c r="HE7" s="124" t="s">
        <v>40</v>
      </c>
      <c r="HF7" s="125" t="s">
        <v>41</v>
      </c>
      <c r="HG7" s="125" t="s">
        <v>42</v>
      </c>
      <c r="HH7" s="124" t="s">
        <v>39</v>
      </c>
      <c r="HI7" s="124" t="s">
        <v>40</v>
      </c>
      <c r="HJ7" s="124" t="s">
        <v>39</v>
      </c>
      <c r="HK7" s="124" t="s">
        <v>40</v>
      </c>
      <c r="HL7" s="125" t="s">
        <v>39</v>
      </c>
      <c r="HM7" s="125" t="s">
        <v>40</v>
      </c>
      <c r="HN7" s="124" t="s">
        <v>39</v>
      </c>
      <c r="HO7" s="124" t="s">
        <v>40</v>
      </c>
      <c r="HP7" s="124" t="s">
        <v>39</v>
      </c>
      <c r="HQ7" s="124" t="s">
        <v>40</v>
      </c>
      <c r="HR7" s="124" t="s">
        <v>39</v>
      </c>
      <c r="HS7" s="126" t="s">
        <v>40</v>
      </c>
      <c r="HT7" s="287"/>
      <c r="HU7" s="282"/>
      <c r="HV7" s="282"/>
      <c r="HW7" s="282"/>
      <c r="HX7" s="282"/>
      <c r="HY7" s="282"/>
      <c r="HZ7" s="124" t="s">
        <v>39</v>
      </c>
      <c r="IA7" s="124" t="s">
        <v>40</v>
      </c>
      <c r="IB7" s="125" t="s">
        <v>41</v>
      </c>
      <c r="IC7" s="125" t="s">
        <v>42</v>
      </c>
      <c r="ID7" s="124" t="s">
        <v>39</v>
      </c>
      <c r="IE7" s="124" t="s">
        <v>40</v>
      </c>
      <c r="IF7" s="125" t="s">
        <v>41</v>
      </c>
      <c r="IG7" s="125" t="s">
        <v>42</v>
      </c>
      <c r="IH7" s="124" t="s">
        <v>39</v>
      </c>
      <c r="II7" s="124" t="s">
        <v>40</v>
      </c>
      <c r="IJ7" s="124" t="s">
        <v>39</v>
      </c>
      <c r="IK7" s="124" t="s">
        <v>40</v>
      </c>
      <c r="IL7" s="125" t="s">
        <v>39</v>
      </c>
      <c r="IM7" s="125" t="s">
        <v>40</v>
      </c>
      <c r="IN7" s="124" t="s">
        <v>39</v>
      </c>
      <c r="IO7" s="124" t="s">
        <v>40</v>
      </c>
      <c r="IP7" s="124" t="s">
        <v>39</v>
      </c>
      <c r="IQ7" s="124" t="s">
        <v>40</v>
      </c>
      <c r="IR7" s="124" t="s">
        <v>39</v>
      </c>
      <c r="IS7" s="126" t="s">
        <v>40</v>
      </c>
    </row>
    <row r="8" spans="1:255" x14ac:dyDescent="0.25">
      <c r="A8" s="67" t="s">
        <v>9</v>
      </c>
      <c r="B8" s="127">
        <f>592.015</f>
        <v>592.01499999999999</v>
      </c>
      <c r="C8" s="127">
        <v>300</v>
      </c>
      <c r="D8" s="128">
        <f>B8+C8</f>
        <v>892.01499999999999</v>
      </c>
      <c r="E8" s="129"/>
      <c r="F8" s="129"/>
      <c r="G8" s="129"/>
      <c r="H8" s="130"/>
      <c r="I8" s="130"/>
      <c r="J8" s="131"/>
      <c r="K8" s="132"/>
      <c r="L8" s="132"/>
      <c r="M8" s="133">
        <f t="shared" ref="M8:M23" si="0">SUM(E8:K8)</f>
        <v>0</v>
      </c>
      <c r="N8" s="134">
        <f t="shared" ref="N8:N25" si="1">M8/D8</f>
        <v>0</v>
      </c>
      <c r="O8" s="135">
        <f>X8+AX8+BX8+EX8+CX8+DX8+FX8+GX8</f>
        <v>0</v>
      </c>
      <c r="P8" s="135">
        <f>Y8+AY8+BY8+EY8+CY8+DY8+FY8+GY8</f>
        <v>0</v>
      </c>
      <c r="Q8" s="136">
        <f t="shared" ref="Q8:Q24" si="2">IFERROR(P8/M8,0)</f>
        <v>0</v>
      </c>
      <c r="R8" s="137">
        <f t="shared" ref="R8:R25" si="3">P8/D8</f>
        <v>0</v>
      </c>
      <c r="S8" s="138">
        <f>M8-P8</f>
        <v>0</v>
      </c>
      <c r="T8" s="146"/>
      <c r="U8" s="141"/>
      <c r="V8" s="141"/>
      <c r="W8" s="141"/>
      <c r="X8" s="141"/>
      <c r="Y8" s="141"/>
      <c r="Z8" s="141"/>
      <c r="AA8" s="141"/>
      <c r="AB8" s="142"/>
      <c r="AC8" s="142"/>
      <c r="AD8" s="141"/>
      <c r="AE8" s="141"/>
      <c r="AF8" s="142"/>
      <c r="AG8" s="142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7"/>
      <c r="AT8" s="150"/>
      <c r="AU8" s="145"/>
      <c r="AV8" s="148"/>
      <c r="AW8" s="145"/>
      <c r="AX8" s="148"/>
      <c r="AY8" s="148"/>
      <c r="AZ8" s="148"/>
      <c r="BA8" s="148"/>
      <c r="BB8" s="149"/>
      <c r="BC8" s="149"/>
      <c r="BD8" s="148"/>
      <c r="BE8" s="148"/>
      <c r="BF8" s="149"/>
      <c r="BG8" s="149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51"/>
      <c r="BT8" s="139"/>
      <c r="BU8" s="140"/>
      <c r="BV8" s="140"/>
      <c r="BW8" s="140"/>
      <c r="BX8" s="140"/>
      <c r="BY8" s="140"/>
      <c r="BZ8" s="140"/>
      <c r="CA8" s="141"/>
      <c r="CB8" s="142"/>
      <c r="CC8" s="142"/>
      <c r="CD8" s="141"/>
      <c r="CE8" s="141"/>
      <c r="CF8" s="142"/>
      <c r="CG8" s="142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3"/>
      <c r="CT8" s="139"/>
      <c r="CU8" s="140"/>
      <c r="CV8" s="140"/>
      <c r="CW8" s="140"/>
      <c r="CX8" s="140"/>
      <c r="CY8" s="140"/>
      <c r="CZ8" s="140"/>
      <c r="DA8" s="141"/>
      <c r="DB8" s="142"/>
      <c r="DC8" s="142"/>
      <c r="DD8" s="141"/>
      <c r="DE8" s="141"/>
      <c r="DF8" s="142"/>
      <c r="DG8" s="142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3"/>
      <c r="DT8" s="139"/>
      <c r="DU8" s="140"/>
      <c r="DV8" s="140"/>
      <c r="DW8" s="140"/>
      <c r="DX8" s="140"/>
      <c r="DY8" s="140"/>
      <c r="DZ8" s="140"/>
      <c r="EA8" s="141"/>
      <c r="EB8" s="142"/>
      <c r="EC8" s="142"/>
      <c r="ED8" s="141"/>
      <c r="EE8" s="141"/>
      <c r="EF8" s="142"/>
      <c r="EG8" s="142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3"/>
      <c r="ET8" s="139"/>
      <c r="EU8" s="140"/>
      <c r="EV8" s="140"/>
      <c r="EW8" s="140"/>
      <c r="EX8" s="140"/>
      <c r="EY8" s="140"/>
      <c r="EZ8" s="140"/>
      <c r="FA8" s="141"/>
      <c r="FB8" s="142"/>
      <c r="FC8" s="142"/>
      <c r="FD8" s="141"/>
      <c r="FE8" s="141"/>
      <c r="FF8" s="142"/>
      <c r="FG8" s="142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3"/>
      <c r="FT8" s="139"/>
      <c r="FU8" s="140"/>
      <c r="FV8" s="140"/>
      <c r="FW8" s="140"/>
      <c r="FX8" s="140"/>
      <c r="FY8" s="140"/>
      <c r="FZ8" s="140"/>
      <c r="GA8" s="141"/>
      <c r="GB8" s="142"/>
      <c r="GC8" s="142"/>
      <c r="GD8" s="141"/>
      <c r="GE8" s="141"/>
      <c r="GF8" s="142"/>
      <c r="GG8" s="142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3"/>
      <c r="GT8" s="139"/>
      <c r="GU8" s="140"/>
      <c r="GV8" s="140"/>
      <c r="GW8" s="140"/>
      <c r="GX8" s="140"/>
      <c r="GY8" s="140"/>
      <c r="GZ8" s="140"/>
      <c r="HA8" s="141"/>
      <c r="HB8" s="142"/>
      <c r="HC8" s="142"/>
      <c r="HD8" s="141"/>
      <c r="HE8" s="141"/>
      <c r="HF8" s="142"/>
      <c r="HG8" s="142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3"/>
      <c r="HT8" s="152">
        <f t="shared" ref="HT8:HT24" si="4">T8+AT8+BT8+CT8+DT8+ET8+FT8+GT8</f>
        <v>0</v>
      </c>
      <c r="HU8" s="239">
        <f t="shared" ref="HU8:HU24" si="5">U8+AU8+BU8+CU8+DU8+EU8+FU8+GU8</f>
        <v>0</v>
      </c>
      <c r="HV8" s="152">
        <f t="shared" ref="HV8:HV24" si="6">V8+AV8+BV8+CV8+DV8+EV8+FV8+GV8</f>
        <v>0</v>
      </c>
      <c r="HW8" s="239">
        <f t="shared" ref="HW8:HW24" si="7">W8+AW8+BW8+CW8+DW8+EW8+FW8+GW8</f>
        <v>0</v>
      </c>
      <c r="HX8" s="152">
        <f t="shared" ref="HX8:HX24" si="8">X8+AX8+BX8+CX8+DX8+EX8+FX8+GX8</f>
        <v>0</v>
      </c>
      <c r="HY8" s="152">
        <f t="shared" ref="HY8:HY24" si="9">Y8+AY8+BY8+CY8+DY8+EY8+FY8+GY8</f>
        <v>0</v>
      </c>
      <c r="HZ8" s="152">
        <f t="shared" ref="HZ8:HZ24" si="10">Z8+AZ8+BZ8+CZ8+DZ8+EZ8+FZ8+GZ8</f>
        <v>0</v>
      </c>
      <c r="IA8" s="152">
        <f t="shared" ref="IA8:IA24" si="11">AA8+BA8+CA8+DA8+EA8+FA8+GA8+HA8</f>
        <v>0</v>
      </c>
      <c r="IB8" s="153">
        <f t="shared" ref="IB8:IB24" si="12">AB8+BB8+CB8+DB8+EB8+FB8+GB8+HB8</f>
        <v>0</v>
      </c>
      <c r="IC8" s="153">
        <f t="shared" ref="IC8:IC24" si="13">AC8+BC8+CC8+DC8+EC8+FC8+GC8+HC8</f>
        <v>0</v>
      </c>
      <c r="ID8" s="152">
        <f t="shared" ref="ID8:ID24" si="14">AD8+BD8+CD8+DD8+ED8+FD8+GD8+HD8</f>
        <v>0</v>
      </c>
      <c r="IE8" s="152">
        <f t="shared" ref="IE8:IE24" si="15">AE8+BE8+CE8+DE8+EE8+FE8+GE8+HE8</f>
        <v>0</v>
      </c>
      <c r="IF8" s="153">
        <f t="shared" ref="IF8:IF24" si="16">AF8+BF8+CF8+DF8+EF8+FF8+GF8+HF8</f>
        <v>0</v>
      </c>
      <c r="IG8" s="153">
        <f t="shared" ref="IG8:IG24" si="17">AG8+BG8+CG8+DG8+EG8+FG8+GG8+HG8</f>
        <v>0</v>
      </c>
      <c r="IH8" s="152">
        <f t="shared" ref="IH8:IH24" si="18">AH8+BH8+CH8+DH8+EH8+FH8+GH8+HH8</f>
        <v>0</v>
      </c>
      <c r="II8" s="152">
        <f t="shared" ref="II8:II24" si="19">AI8+BI8+CI8+DI8+EI8+FI8+GI8+HI8</f>
        <v>0</v>
      </c>
      <c r="IJ8" s="152">
        <f t="shared" ref="IJ8:IJ24" si="20">AJ8+BJ8+CJ8+DJ8+EJ8+FJ8+GJ8+HJ8</f>
        <v>0</v>
      </c>
      <c r="IK8" s="152">
        <f t="shared" ref="IK8:IK24" si="21">AK8+BK8+CK8+DK8+EK8+FK8+GK8+HK8</f>
        <v>0</v>
      </c>
      <c r="IL8" s="152">
        <f t="shared" ref="IL8:IL24" si="22">AL8+BL8+CL8+DL8+EL8+FL8+GL8+HL8</f>
        <v>0</v>
      </c>
      <c r="IM8" s="152">
        <f t="shared" ref="IM8:IM24" si="23">AM8+BM8+CM8+DM8+EM8+FM8+GM8+HM8</f>
        <v>0</v>
      </c>
      <c r="IN8" s="152">
        <f t="shared" ref="IN8:IN24" si="24">AN8+BN8+CN8+DN8+EN8+FN8+GN8+HN8</f>
        <v>0</v>
      </c>
      <c r="IO8" s="152">
        <f t="shared" ref="IO8:IO24" si="25">AO8+BO8+CO8+DO8+EO8+FO8+GO8+HO8</f>
        <v>0</v>
      </c>
      <c r="IP8" s="152">
        <f t="shared" ref="IP8:IP24" si="26">AP8+BP8+CP8+DP8+EP8+FP8+GP8+HP8</f>
        <v>0</v>
      </c>
      <c r="IQ8" s="152">
        <f t="shared" ref="IQ8:IQ24" si="27">AQ8+BQ8+CQ8+DQ8+EQ8+FQ8+GQ8+HQ8</f>
        <v>0</v>
      </c>
      <c r="IR8" s="152">
        <f t="shared" ref="IR8:IR24" si="28">AR8+BR8+CR8+DR8+ER8+FR8+GR8+HR8</f>
        <v>0</v>
      </c>
      <c r="IS8" s="152">
        <f t="shared" ref="IS8:IS24" si="29">AS8+BS8+CS8+DS8+ES8+FS8+GS8+HS8</f>
        <v>0</v>
      </c>
      <c r="IU8" s="154"/>
    </row>
    <row r="9" spans="1:255" x14ac:dyDescent="0.25">
      <c r="A9" s="67" t="s">
        <v>15</v>
      </c>
      <c r="B9" s="127">
        <f>491.144</f>
        <v>491.14400000000001</v>
      </c>
      <c r="C9" s="127">
        <f>591.224</f>
        <v>591.22400000000005</v>
      </c>
      <c r="D9" s="128">
        <f t="shared" ref="D9:D25" si="30">B9+C9</f>
        <v>1082.3679999999999</v>
      </c>
      <c r="E9" s="129"/>
      <c r="F9" s="129"/>
      <c r="G9" s="129"/>
      <c r="H9" s="130"/>
      <c r="I9" s="130"/>
      <c r="J9" s="131">
        <v>31</v>
      </c>
      <c r="K9" s="132">
        <v>25</v>
      </c>
      <c r="L9" s="132"/>
      <c r="M9" s="133">
        <f t="shared" si="0"/>
        <v>56</v>
      </c>
      <c r="N9" s="134">
        <f t="shared" si="1"/>
        <v>5.1738410596026491E-2</v>
      </c>
      <c r="O9" s="135">
        <f>X9+AX9+BX9+EX9+CX9+DX9+FX9+GX9</f>
        <v>5</v>
      </c>
      <c r="P9" s="135">
        <f t="shared" ref="P9:P24" si="31">Y9+AY9+BY9+EY9+CY9+DY9+FY9+GY9</f>
        <v>49</v>
      </c>
      <c r="Q9" s="136">
        <f>IFERROR(P9/M9,0)</f>
        <v>0.875</v>
      </c>
      <c r="R9" s="137">
        <f t="shared" si="3"/>
        <v>4.5271109271523183E-2</v>
      </c>
      <c r="S9" s="138">
        <f>M9-P9</f>
        <v>7</v>
      </c>
      <c r="T9" s="146">
        <v>4</v>
      </c>
      <c r="U9" s="141">
        <v>25</v>
      </c>
      <c r="V9" s="141">
        <v>3</v>
      </c>
      <c r="W9" s="141">
        <v>31</v>
      </c>
      <c r="X9" s="141">
        <v>3</v>
      </c>
      <c r="Y9" s="141">
        <v>31</v>
      </c>
      <c r="Z9" s="141">
        <v>3</v>
      </c>
      <c r="AA9" s="141">
        <v>31</v>
      </c>
      <c r="AB9" s="142"/>
      <c r="AC9" s="142"/>
      <c r="AD9" s="141"/>
      <c r="AE9" s="141"/>
      <c r="AF9" s="142"/>
      <c r="AG9" s="142"/>
      <c r="AH9" s="145"/>
      <c r="AI9" s="145"/>
      <c r="AJ9" s="145"/>
      <c r="AK9" s="145"/>
      <c r="AL9" s="145">
        <v>0</v>
      </c>
      <c r="AM9" s="145">
        <v>0</v>
      </c>
      <c r="AN9" s="145">
        <v>2</v>
      </c>
      <c r="AO9" s="145">
        <v>11</v>
      </c>
      <c r="AP9" s="145">
        <v>1</v>
      </c>
      <c r="AQ9" s="145">
        <v>20</v>
      </c>
      <c r="AR9" s="145">
        <v>0</v>
      </c>
      <c r="AS9" s="147">
        <v>0</v>
      </c>
      <c r="AT9" s="150"/>
      <c r="AU9" s="145"/>
      <c r="AV9" s="148"/>
      <c r="AW9" s="145"/>
      <c r="AX9" s="148"/>
      <c r="AY9" s="148"/>
      <c r="AZ9" s="148"/>
      <c r="BA9" s="148"/>
      <c r="BB9" s="149"/>
      <c r="BC9" s="149"/>
      <c r="BD9" s="148"/>
      <c r="BE9" s="148"/>
      <c r="BF9" s="149"/>
      <c r="BG9" s="149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51"/>
      <c r="BT9" s="139"/>
      <c r="BU9" s="140"/>
      <c r="BV9" s="140"/>
      <c r="BW9" s="140"/>
      <c r="BX9" s="140"/>
      <c r="BY9" s="140"/>
      <c r="BZ9" s="140"/>
      <c r="CA9" s="141"/>
      <c r="CB9" s="142"/>
      <c r="CC9" s="142"/>
      <c r="CD9" s="141"/>
      <c r="CE9" s="141"/>
      <c r="CF9" s="142"/>
      <c r="CG9" s="142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3"/>
      <c r="CT9" s="139"/>
      <c r="CU9" s="140"/>
      <c r="CV9" s="140"/>
      <c r="CW9" s="140"/>
      <c r="CX9" s="140">
        <v>2</v>
      </c>
      <c r="CY9" s="140">
        <v>18</v>
      </c>
      <c r="CZ9" s="140">
        <v>1</v>
      </c>
      <c r="DA9" s="141">
        <v>4</v>
      </c>
      <c r="DB9" s="142"/>
      <c r="DC9" s="142"/>
      <c r="DD9" s="141">
        <v>1</v>
      </c>
      <c r="DE9" s="141">
        <v>14</v>
      </c>
      <c r="DF9" s="142"/>
      <c r="DG9" s="142"/>
      <c r="DH9" s="141"/>
      <c r="DI9" s="141"/>
      <c r="DJ9" s="141"/>
      <c r="DK9" s="141"/>
      <c r="DL9" s="141"/>
      <c r="DM9" s="141"/>
      <c r="DN9" s="141">
        <v>2</v>
      </c>
      <c r="DO9" s="141">
        <v>18</v>
      </c>
      <c r="DP9" s="141"/>
      <c r="DQ9" s="141"/>
      <c r="DR9" s="141"/>
      <c r="DS9" s="143"/>
      <c r="DT9" s="139"/>
      <c r="DU9" s="140"/>
      <c r="DV9" s="140"/>
      <c r="DW9" s="140"/>
      <c r="DX9" s="140"/>
      <c r="DY9" s="140"/>
      <c r="DZ9" s="140"/>
      <c r="EA9" s="141"/>
      <c r="EB9" s="142"/>
      <c r="EC9" s="142"/>
      <c r="ED9" s="141"/>
      <c r="EE9" s="141"/>
      <c r="EF9" s="142"/>
      <c r="EG9" s="142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3"/>
      <c r="ET9" s="139"/>
      <c r="EU9" s="140"/>
      <c r="EV9" s="140"/>
      <c r="EW9" s="140"/>
      <c r="EX9" s="140"/>
      <c r="EY9" s="140"/>
      <c r="EZ9" s="140"/>
      <c r="FA9" s="141"/>
      <c r="FB9" s="142"/>
      <c r="FC9" s="142"/>
      <c r="FD9" s="141"/>
      <c r="FE9" s="141"/>
      <c r="FF9" s="142"/>
      <c r="FG9" s="142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3"/>
      <c r="FT9" s="139"/>
      <c r="FU9" s="140"/>
      <c r="FV9" s="140"/>
      <c r="FW9" s="140"/>
      <c r="FX9" s="140"/>
      <c r="FY9" s="140"/>
      <c r="FZ9" s="140"/>
      <c r="GA9" s="141"/>
      <c r="GB9" s="142"/>
      <c r="GC9" s="142"/>
      <c r="GD9" s="141"/>
      <c r="GE9" s="141"/>
      <c r="GF9" s="142"/>
      <c r="GG9" s="142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3"/>
      <c r="GT9" s="139"/>
      <c r="GU9" s="140"/>
      <c r="GV9" s="140"/>
      <c r="GW9" s="140"/>
      <c r="GX9" s="140"/>
      <c r="GY9" s="140"/>
      <c r="GZ9" s="140"/>
      <c r="HA9" s="141"/>
      <c r="HB9" s="142"/>
      <c r="HC9" s="142"/>
      <c r="HD9" s="141"/>
      <c r="HE9" s="141"/>
      <c r="HF9" s="142"/>
      <c r="HG9" s="142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3"/>
      <c r="HT9" s="152">
        <f t="shared" si="4"/>
        <v>4</v>
      </c>
      <c r="HU9" s="152">
        <f t="shared" si="5"/>
        <v>25</v>
      </c>
      <c r="HV9" s="152">
        <f t="shared" si="6"/>
        <v>3</v>
      </c>
      <c r="HW9" s="152">
        <f t="shared" si="7"/>
        <v>31</v>
      </c>
      <c r="HX9" s="152">
        <f t="shared" si="8"/>
        <v>5</v>
      </c>
      <c r="HY9" s="152">
        <f t="shared" si="9"/>
        <v>49</v>
      </c>
      <c r="HZ9" s="152">
        <f t="shared" si="10"/>
        <v>4</v>
      </c>
      <c r="IA9" s="152">
        <f t="shared" si="11"/>
        <v>35</v>
      </c>
      <c r="IB9" s="153">
        <f t="shared" si="12"/>
        <v>0</v>
      </c>
      <c r="IC9" s="153">
        <f t="shared" si="13"/>
        <v>0</v>
      </c>
      <c r="ID9" s="152">
        <f t="shared" si="14"/>
        <v>1</v>
      </c>
      <c r="IE9" s="152">
        <f t="shared" si="15"/>
        <v>14</v>
      </c>
      <c r="IF9" s="153">
        <f t="shared" si="16"/>
        <v>0</v>
      </c>
      <c r="IG9" s="153">
        <f t="shared" si="17"/>
        <v>0</v>
      </c>
      <c r="IH9" s="152">
        <f t="shared" si="18"/>
        <v>0</v>
      </c>
      <c r="II9" s="152">
        <f t="shared" si="19"/>
        <v>0</v>
      </c>
      <c r="IJ9" s="152">
        <f t="shared" si="20"/>
        <v>0</v>
      </c>
      <c r="IK9" s="152">
        <f t="shared" si="21"/>
        <v>0</v>
      </c>
      <c r="IL9" s="152">
        <f t="shared" si="22"/>
        <v>0</v>
      </c>
      <c r="IM9" s="152">
        <f t="shared" si="23"/>
        <v>0</v>
      </c>
      <c r="IN9" s="152">
        <f t="shared" si="24"/>
        <v>4</v>
      </c>
      <c r="IO9" s="152">
        <f t="shared" si="25"/>
        <v>29</v>
      </c>
      <c r="IP9" s="152">
        <f t="shared" si="26"/>
        <v>1</v>
      </c>
      <c r="IQ9" s="152">
        <f t="shared" si="27"/>
        <v>20</v>
      </c>
      <c r="IR9" s="152">
        <f t="shared" si="28"/>
        <v>0</v>
      </c>
      <c r="IS9" s="152">
        <f t="shared" si="29"/>
        <v>0</v>
      </c>
      <c r="IU9" s="154"/>
    </row>
    <row r="10" spans="1:255" x14ac:dyDescent="0.25">
      <c r="A10" s="67" t="s">
        <v>19</v>
      </c>
      <c r="B10" s="127">
        <f>561.256</f>
        <v>561.25599999999997</v>
      </c>
      <c r="C10" s="127">
        <f>413.557</f>
        <v>413.55700000000002</v>
      </c>
      <c r="D10" s="128">
        <f t="shared" si="30"/>
        <v>974.81299999999999</v>
      </c>
      <c r="E10" s="129"/>
      <c r="F10" s="129"/>
      <c r="G10" s="129"/>
      <c r="H10" s="130"/>
      <c r="I10" s="130"/>
      <c r="J10" s="131"/>
      <c r="K10" s="132"/>
      <c r="L10" s="132"/>
      <c r="M10" s="133">
        <f t="shared" si="0"/>
        <v>0</v>
      </c>
      <c r="N10" s="134">
        <f t="shared" si="1"/>
        <v>0</v>
      </c>
      <c r="O10" s="135">
        <f t="shared" ref="O10:O24" si="32">X10+AX10+BX10+EX10+CX10+DX10+FX10+GX10</f>
        <v>0</v>
      </c>
      <c r="P10" s="135">
        <f t="shared" si="31"/>
        <v>0</v>
      </c>
      <c r="Q10" s="136">
        <f t="shared" si="2"/>
        <v>0</v>
      </c>
      <c r="R10" s="137">
        <f t="shared" si="3"/>
        <v>0</v>
      </c>
      <c r="S10" s="138">
        <f t="shared" ref="S10:S24" si="33">M10-P10</f>
        <v>0</v>
      </c>
      <c r="T10" s="146"/>
      <c r="U10" s="141"/>
      <c r="V10" s="141"/>
      <c r="W10" s="141"/>
      <c r="X10" s="141"/>
      <c r="Y10" s="141"/>
      <c r="Z10" s="141"/>
      <c r="AA10" s="141"/>
      <c r="AB10" s="142"/>
      <c r="AC10" s="142"/>
      <c r="AD10" s="141"/>
      <c r="AE10" s="141"/>
      <c r="AF10" s="142"/>
      <c r="AG10" s="142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7"/>
      <c r="AT10" s="150"/>
      <c r="AU10" s="145"/>
      <c r="AV10" s="148"/>
      <c r="AW10" s="145"/>
      <c r="AX10" s="148"/>
      <c r="AY10" s="148"/>
      <c r="AZ10" s="148"/>
      <c r="BA10" s="148"/>
      <c r="BB10" s="149"/>
      <c r="BC10" s="149"/>
      <c r="BD10" s="148"/>
      <c r="BE10" s="148"/>
      <c r="BF10" s="149"/>
      <c r="BG10" s="149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51"/>
      <c r="BT10" s="139"/>
      <c r="BU10" s="140"/>
      <c r="BV10" s="140"/>
      <c r="BW10" s="140"/>
      <c r="BX10" s="140"/>
      <c r="BY10" s="140"/>
      <c r="BZ10" s="140"/>
      <c r="CA10" s="141"/>
      <c r="CB10" s="142"/>
      <c r="CC10" s="142"/>
      <c r="CD10" s="141"/>
      <c r="CE10" s="141"/>
      <c r="CF10" s="142"/>
      <c r="CG10" s="142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3"/>
      <c r="CT10" s="139"/>
      <c r="CU10" s="140"/>
      <c r="CV10" s="140"/>
      <c r="CW10" s="140"/>
      <c r="CX10" s="140"/>
      <c r="CY10" s="140"/>
      <c r="CZ10" s="140"/>
      <c r="DA10" s="141"/>
      <c r="DB10" s="142"/>
      <c r="DC10" s="142"/>
      <c r="DD10" s="141"/>
      <c r="DE10" s="141"/>
      <c r="DF10" s="142"/>
      <c r="DG10" s="142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3"/>
      <c r="DT10" s="139"/>
      <c r="DU10" s="140"/>
      <c r="DV10" s="140"/>
      <c r="DW10" s="140"/>
      <c r="DX10" s="140"/>
      <c r="DY10" s="140"/>
      <c r="DZ10" s="140"/>
      <c r="EA10" s="141"/>
      <c r="EB10" s="142"/>
      <c r="EC10" s="142"/>
      <c r="ED10" s="141"/>
      <c r="EE10" s="141"/>
      <c r="EF10" s="142"/>
      <c r="EG10" s="142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3"/>
      <c r="ET10" s="139"/>
      <c r="EU10" s="140"/>
      <c r="EV10" s="140"/>
      <c r="EW10" s="140"/>
      <c r="EX10" s="140"/>
      <c r="EY10" s="140"/>
      <c r="EZ10" s="140"/>
      <c r="FA10" s="141"/>
      <c r="FB10" s="142"/>
      <c r="FC10" s="142"/>
      <c r="FD10" s="141"/>
      <c r="FE10" s="141"/>
      <c r="FF10" s="142"/>
      <c r="FG10" s="142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3"/>
      <c r="FT10" s="139"/>
      <c r="FU10" s="140"/>
      <c r="FV10" s="140"/>
      <c r="FW10" s="140"/>
      <c r="FX10" s="140"/>
      <c r="FY10" s="140"/>
      <c r="FZ10" s="140"/>
      <c r="GA10" s="141"/>
      <c r="GB10" s="142"/>
      <c r="GC10" s="142"/>
      <c r="GD10" s="141"/>
      <c r="GE10" s="141"/>
      <c r="GF10" s="142"/>
      <c r="GG10" s="142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3"/>
      <c r="GT10" s="139"/>
      <c r="GU10" s="140"/>
      <c r="GV10" s="140"/>
      <c r="GW10" s="140"/>
      <c r="GX10" s="140"/>
      <c r="GY10" s="140"/>
      <c r="GZ10" s="140"/>
      <c r="HA10" s="141"/>
      <c r="HB10" s="142"/>
      <c r="HC10" s="142"/>
      <c r="HD10" s="141"/>
      <c r="HE10" s="141"/>
      <c r="HF10" s="142"/>
      <c r="HG10" s="142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3"/>
      <c r="HT10" s="152">
        <f t="shared" si="4"/>
        <v>0</v>
      </c>
      <c r="HU10" s="152">
        <f t="shared" si="5"/>
        <v>0</v>
      </c>
      <c r="HV10" s="152">
        <f t="shared" si="6"/>
        <v>0</v>
      </c>
      <c r="HW10" s="152">
        <f t="shared" si="7"/>
        <v>0</v>
      </c>
      <c r="HX10" s="152">
        <f t="shared" si="8"/>
        <v>0</v>
      </c>
      <c r="HY10" s="152">
        <f t="shared" si="9"/>
        <v>0</v>
      </c>
      <c r="HZ10" s="152">
        <f t="shared" si="10"/>
        <v>0</v>
      </c>
      <c r="IA10" s="152">
        <f t="shared" si="11"/>
        <v>0</v>
      </c>
      <c r="IB10" s="153">
        <f t="shared" si="12"/>
        <v>0</v>
      </c>
      <c r="IC10" s="153">
        <f t="shared" si="13"/>
        <v>0</v>
      </c>
      <c r="ID10" s="152">
        <f t="shared" si="14"/>
        <v>0</v>
      </c>
      <c r="IE10" s="152">
        <f t="shared" si="15"/>
        <v>0</v>
      </c>
      <c r="IF10" s="153">
        <f t="shared" si="16"/>
        <v>0</v>
      </c>
      <c r="IG10" s="153">
        <f t="shared" si="17"/>
        <v>0</v>
      </c>
      <c r="IH10" s="152">
        <f t="shared" si="18"/>
        <v>0</v>
      </c>
      <c r="II10" s="152">
        <f t="shared" si="19"/>
        <v>0</v>
      </c>
      <c r="IJ10" s="152">
        <f t="shared" si="20"/>
        <v>0</v>
      </c>
      <c r="IK10" s="152">
        <f t="shared" si="21"/>
        <v>0</v>
      </c>
      <c r="IL10" s="152">
        <f t="shared" si="22"/>
        <v>0</v>
      </c>
      <c r="IM10" s="152">
        <f t="shared" si="23"/>
        <v>0</v>
      </c>
      <c r="IN10" s="152">
        <f t="shared" si="24"/>
        <v>0</v>
      </c>
      <c r="IO10" s="152">
        <f t="shared" si="25"/>
        <v>0</v>
      </c>
      <c r="IP10" s="152">
        <f t="shared" si="26"/>
        <v>0</v>
      </c>
      <c r="IQ10" s="152">
        <f t="shared" si="27"/>
        <v>0</v>
      </c>
      <c r="IR10" s="152">
        <f t="shared" si="28"/>
        <v>0</v>
      </c>
      <c r="IS10" s="152">
        <f t="shared" si="29"/>
        <v>0</v>
      </c>
      <c r="IU10" s="154"/>
    </row>
    <row r="11" spans="1:255" x14ac:dyDescent="0.25">
      <c r="A11" s="67" t="s">
        <v>11</v>
      </c>
      <c r="B11" s="127">
        <f>([1]Заимствование2019!$C$8)/1000000</f>
        <v>824.01900000000001</v>
      </c>
      <c r="C11" s="127">
        <f>[1]Заимствование2019!$E$8/1000000</f>
        <v>367.53399999999999</v>
      </c>
      <c r="D11" s="128">
        <f t="shared" si="30"/>
        <v>1191.5529999999999</v>
      </c>
      <c r="E11" s="129"/>
      <c r="F11" s="129">
        <v>141.553</v>
      </c>
      <c r="G11" s="129"/>
      <c r="H11" s="130"/>
      <c r="I11" s="130"/>
      <c r="J11" s="131"/>
      <c r="K11" s="132"/>
      <c r="L11" s="132"/>
      <c r="M11" s="133">
        <f t="shared" si="0"/>
        <v>141.553</v>
      </c>
      <c r="N11" s="134">
        <f t="shared" si="1"/>
        <v>0.11879706567815281</v>
      </c>
      <c r="O11" s="135">
        <f t="shared" si="32"/>
        <v>11</v>
      </c>
      <c r="P11" s="135">
        <f t="shared" si="31"/>
        <v>124.5</v>
      </c>
      <c r="Q11" s="136">
        <f t="shared" si="2"/>
        <v>0.87952922227010377</v>
      </c>
      <c r="R11" s="137">
        <f t="shared" si="3"/>
        <v>0.10448549078387617</v>
      </c>
      <c r="S11" s="138">
        <f t="shared" si="33"/>
        <v>17.052999999999997</v>
      </c>
      <c r="T11" s="146"/>
      <c r="U11" s="141"/>
      <c r="V11" s="141"/>
      <c r="W11" s="141"/>
      <c r="X11" s="141"/>
      <c r="Y11" s="141"/>
      <c r="Z11" s="141"/>
      <c r="AA11" s="141"/>
      <c r="AB11" s="142"/>
      <c r="AC11" s="142"/>
      <c r="AD11" s="141"/>
      <c r="AE11" s="141"/>
      <c r="AF11" s="142"/>
      <c r="AG11" s="142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7"/>
      <c r="AT11" s="150"/>
      <c r="AU11" s="145"/>
      <c r="AV11" s="148"/>
      <c r="AW11" s="145"/>
      <c r="AX11" s="148"/>
      <c r="AY11" s="148"/>
      <c r="AZ11" s="148"/>
      <c r="BA11" s="148"/>
      <c r="BB11" s="149"/>
      <c r="BC11" s="149"/>
      <c r="BD11" s="148"/>
      <c r="BE11" s="148"/>
      <c r="BF11" s="149"/>
      <c r="BG11" s="149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51"/>
      <c r="BT11" s="139"/>
      <c r="BU11" s="140"/>
      <c r="BV11" s="140"/>
      <c r="BW11" s="140"/>
      <c r="BX11" s="140"/>
      <c r="BY11" s="140"/>
      <c r="BZ11" s="140"/>
      <c r="CA11" s="141"/>
      <c r="CB11" s="142"/>
      <c r="CC11" s="142"/>
      <c r="CD11" s="141"/>
      <c r="CE11" s="141"/>
      <c r="CF11" s="142"/>
      <c r="CG11" s="142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3"/>
      <c r="CT11" s="139"/>
      <c r="CU11" s="140"/>
      <c r="CV11" s="140"/>
      <c r="CW11" s="140"/>
      <c r="CX11" s="140"/>
      <c r="CY11" s="140"/>
      <c r="CZ11" s="140"/>
      <c r="DA11" s="141"/>
      <c r="DB11" s="142"/>
      <c r="DC11" s="142"/>
      <c r="DD11" s="141"/>
      <c r="DE11" s="141"/>
      <c r="DF11" s="142"/>
      <c r="DG11" s="142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3"/>
      <c r="DT11" s="139">
        <v>14</v>
      </c>
      <c r="DU11" s="140">
        <v>141.553</v>
      </c>
      <c r="DV11" s="140">
        <v>12</v>
      </c>
      <c r="DW11" s="140">
        <v>126</v>
      </c>
      <c r="DX11" s="140">
        <v>11</v>
      </c>
      <c r="DY11" s="140">
        <v>124.5</v>
      </c>
      <c r="DZ11" s="140">
        <v>9</v>
      </c>
      <c r="EA11" s="141">
        <v>99.5</v>
      </c>
      <c r="EB11" s="142"/>
      <c r="EC11" s="142"/>
      <c r="ED11" s="141">
        <v>2</v>
      </c>
      <c r="EE11" s="141">
        <v>25</v>
      </c>
      <c r="EF11" s="142"/>
      <c r="EG11" s="142"/>
      <c r="EH11" s="141"/>
      <c r="EI11" s="141"/>
      <c r="EJ11" s="141"/>
      <c r="EK11" s="141"/>
      <c r="EL11" s="141">
        <v>2</v>
      </c>
      <c r="EM11" s="141">
        <v>25</v>
      </c>
      <c r="EN11" s="141">
        <v>7</v>
      </c>
      <c r="EO11" s="141">
        <v>82.5</v>
      </c>
      <c r="EP11" s="141">
        <v>4</v>
      </c>
      <c r="EQ11" s="141">
        <v>42</v>
      </c>
      <c r="ER11" s="141"/>
      <c r="ES11" s="143"/>
      <c r="ET11" s="139"/>
      <c r="EU11" s="140"/>
      <c r="EV11" s="140"/>
      <c r="EW11" s="140"/>
      <c r="EX11" s="140"/>
      <c r="EY11" s="140"/>
      <c r="EZ11" s="140"/>
      <c r="FA11" s="141"/>
      <c r="FB11" s="142"/>
      <c r="FC11" s="142"/>
      <c r="FD11" s="141"/>
      <c r="FE11" s="141"/>
      <c r="FF11" s="142"/>
      <c r="FG11" s="142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3"/>
      <c r="FT11" s="139"/>
      <c r="FU11" s="140"/>
      <c r="FV11" s="140"/>
      <c r="FW11" s="140"/>
      <c r="FX11" s="140"/>
      <c r="FY11" s="140"/>
      <c r="FZ11" s="140"/>
      <c r="GA11" s="141"/>
      <c r="GB11" s="142"/>
      <c r="GC11" s="142"/>
      <c r="GD11" s="141"/>
      <c r="GE11" s="141"/>
      <c r="GF11" s="142"/>
      <c r="GG11" s="142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3"/>
      <c r="GT11" s="139"/>
      <c r="GU11" s="140"/>
      <c r="GV11" s="140"/>
      <c r="GW11" s="140"/>
      <c r="GX11" s="140"/>
      <c r="GY11" s="140"/>
      <c r="GZ11" s="140"/>
      <c r="HA11" s="141"/>
      <c r="HB11" s="142"/>
      <c r="HC11" s="142"/>
      <c r="HD11" s="141"/>
      <c r="HE11" s="141"/>
      <c r="HF11" s="142"/>
      <c r="HG11" s="142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3"/>
      <c r="HT11" s="152">
        <f t="shared" si="4"/>
        <v>14</v>
      </c>
      <c r="HU11" s="152">
        <f t="shared" si="5"/>
        <v>141.553</v>
      </c>
      <c r="HV11" s="152">
        <f t="shared" si="6"/>
        <v>12</v>
      </c>
      <c r="HW11" s="152">
        <f t="shared" si="7"/>
        <v>126</v>
      </c>
      <c r="HX11" s="152">
        <f t="shared" si="8"/>
        <v>11</v>
      </c>
      <c r="HY11" s="152">
        <f t="shared" si="9"/>
        <v>124.5</v>
      </c>
      <c r="HZ11" s="152">
        <f t="shared" si="10"/>
        <v>9</v>
      </c>
      <c r="IA11" s="152">
        <f t="shared" si="11"/>
        <v>99.5</v>
      </c>
      <c r="IB11" s="153">
        <f t="shared" si="12"/>
        <v>0</v>
      </c>
      <c r="IC11" s="153">
        <f t="shared" si="13"/>
        <v>0</v>
      </c>
      <c r="ID11" s="152">
        <f t="shared" si="14"/>
        <v>2</v>
      </c>
      <c r="IE11" s="152">
        <f t="shared" si="15"/>
        <v>25</v>
      </c>
      <c r="IF11" s="153">
        <f t="shared" si="16"/>
        <v>0</v>
      </c>
      <c r="IG11" s="153">
        <f t="shared" si="17"/>
        <v>0</v>
      </c>
      <c r="IH11" s="152">
        <f t="shared" si="18"/>
        <v>0</v>
      </c>
      <c r="II11" s="152">
        <f t="shared" si="19"/>
        <v>0</v>
      </c>
      <c r="IJ11" s="152">
        <f t="shared" si="20"/>
        <v>0</v>
      </c>
      <c r="IK11" s="152">
        <f t="shared" si="21"/>
        <v>0</v>
      </c>
      <c r="IL11" s="152">
        <f t="shared" si="22"/>
        <v>2</v>
      </c>
      <c r="IM11" s="152">
        <f t="shared" si="23"/>
        <v>25</v>
      </c>
      <c r="IN11" s="152">
        <f t="shared" si="24"/>
        <v>7</v>
      </c>
      <c r="IO11" s="152">
        <f t="shared" si="25"/>
        <v>82.5</v>
      </c>
      <c r="IP11" s="152">
        <f t="shared" si="26"/>
        <v>4</v>
      </c>
      <c r="IQ11" s="152">
        <f t="shared" si="27"/>
        <v>42</v>
      </c>
      <c r="IR11" s="152">
        <f t="shared" si="28"/>
        <v>0</v>
      </c>
      <c r="IS11" s="152">
        <f t="shared" si="29"/>
        <v>0</v>
      </c>
      <c r="IU11" s="154"/>
    </row>
    <row r="12" spans="1:255" x14ac:dyDescent="0.25">
      <c r="A12" s="67" t="s">
        <v>14</v>
      </c>
      <c r="B12" s="127">
        <f>([1]Заимствование2019!$C$10)/1000000</f>
        <v>179.27600000000001</v>
      </c>
      <c r="C12" s="127">
        <f>39.217</f>
        <v>39.216999999999999</v>
      </c>
      <c r="D12" s="128">
        <f t="shared" si="30"/>
        <v>218.49299999999999</v>
      </c>
      <c r="E12" s="129">
        <v>13.5</v>
      </c>
      <c r="F12" s="129"/>
      <c r="G12" s="129"/>
      <c r="H12" s="130"/>
      <c r="I12" s="130"/>
      <c r="J12" s="131"/>
      <c r="K12" s="132"/>
      <c r="L12" s="132"/>
      <c r="M12" s="133">
        <f t="shared" si="0"/>
        <v>13.5</v>
      </c>
      <c r="N12" s="134">
        <f t="shared" si="1"/>
        <v>6.1786876467438315E-2</v>
      </c>
      <c r="O12" s="135">
        <f t="shared" si="32"/>
        <v>2</v>
      </c>
      <c r="P12" s="135">
        <f t="shared" si="31"/>
        <v>13.5</v>
      </c>
      <c r="Q12" s="136">
        <f t="shared" si="2"/>
        <v>1</v>
      </c>
      <c r="R12" s="137">
        <f t="shared" si="3"/>
        <v>6.1786876467438315E-2</v>
      </c>
      <c r="S12" s="138">
        <f t="shared" si="33"/>
        <v>0</v>
      </c>
      <c r="T12" s="146"/>
      <c r="U12" s="141"/>
      <c r="V12" s="141"/>
      <c r="W12" s="141"/>
      <c r="X12" s="141"/>
      <c r="Y12" s="141"/>
      <c r="Z12" s="141"/>
      <c r="AA12" s="141"/>
      <c r="AB12" s="142"/>
      <c r="AC12" s="142"/>
      <c r="AD12" s="141"/>
      <c r="AE12" s="141"/>
      <c r="AF12" s="142"/>
      <c r="AG12" s="142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7"/>
      <c r="AT12" s="150"/>
      <c r="AU12" s="145"/>
      <c r="AV12" s="148"/>
      <c r="AW12" s="145"/>
      <c r="AX12" s="148"/>
      <c r="AY12" s="148"/>
      <c r="AZ12" s="148"/>
      <c r="BA12" s="148"/>
      <c r="BB12" s="149"/>
      <c r="BC12" s="149"/>
      <c r="BD12" s="148"/>
      <c r="BE12" s="148"/>
      <c r="BF12" s="149"/>
      <c r="BG12" s="149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51"/>
      <c r="BT12" s="139"/>
      <c r="BU12" s="140"/>
      <c r="BV12" s="140"/>
      <c r="BW12" s="140"/>
      <c r="BX12" s="140"/>
      <c r="BY12" s="140"/>
      <c r="BZ12" s="140"/>
      <c r="CA12" s="141"/>
      <c r="CB12" s="142"/>
      <c r="CC12" s="142"/>
      <c r="CD12" s="141"/>
      <c r="CE12" s="141"/>
      <c r="CF12" s="142"/>
      <c r="CG12" s="142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3"/>
      <c r="CT12" s="139"/>
      <c r="CU12" s="140"/>
      <c r="CV12" s="140"/>
      <c r="CW12" s="140"/>
      <c r="CX12" s="140"/>
      <c r="CY12" s="140"/>
      <c r="CZ12" s="140"/>
      <c r="DA12" s="141"/>
      <c r="DB12" s="142"/>
      <c r="DC12" s="142"/>
      <c r="DD12" s="141"/>
      <c r="DE12" s="141"/>
      <c r="DF12" s="142"/>
      <c r="DG12" s="142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3"/>
      <c r="DT12" s="139"/>
      <c r="DU12" s="140"/>
      <c r="DV12" s="140"/>
      <c r="DW12" s="140"/>
      <c r="DX12" s="140"/>
      <c r="DY12" s="140"/>
      <c r="DZ12" s="140"/>
      <c r="EA12" s="141"/>
      <c r="EB12" s="142"/>
      <c r="EC12" s="142"/>
      <c r="ED12" s="141"/>
      <c r="EE12" s="141"/>
      <c r="EF12" s="142"/>
      <c r="EG12" s="142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3"/>
      <c r="ET12" s="139"/>
      <c r="EU12" s="140"/>
      <c r="EV12" s="140"/>
      <c r="EW12" s="140"/>
      <c r="EX12" s="140"/>
      <c r="EY12" s="140"/>
      <c r="EZ12" s="140"/>
      <c r="FA12" s="141"/>
      <c r="FB12" s="142"/>
      <c r="FC12" s="142"/>
      <c r="FD12" s="141"/>
      <c r="FE12" s="141"/>
      <c r="FF12" s="142"/>
      <c r="FG12" s="142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3"/>
      <c r="FT12" s="139"/>
      <c r="FU12" s="140"/>
      <c r="FV12" s="140"/>
      <c r="FW12" s="140"/>
      <c r="FX12" s="140">
        <v>2</v>
      </c>
      <c r="FY12" s="140">
        <v>13.5</v>
      </c>
      <c r="FZ12" s="140">
        <v>1</v>
      </c>
      <c r="GA12" s="141">
        <v>6</v>
      </c>
      <c r="GB12" s="142"/>
      <c r="GC12" s="142"/>
      <c r="GD12" s="141">
        <v>1</v>
      </c>
      <c r="GE12" s="141">
        <v>7.5</v>
      </c>
      <c r="GF12" s="142"/>
      <c r="GG12" s="142"/>
      <c r="GH12" s="141"/>
      <c r="GI12" s="141"/>
      <c r="GJ12" s="141"/>
      <c r="GK12" s="141"/>
      <c r="GL12" s="141">
        <v>1</v>
      </c>
      <c r="GM12" s="141">
        <v>7.5</v>
      </c>
      <c r="GN12" s="141">
        <v>1</v>
      </c>
      <c r="GO12" s="141">
        <v>6</v>
      </c>
      <c r="GP12" s="141">
        <v>1</v>
      </c>
      <c r="GQ12" s="141">
        <v>7.5</v>
      </c>
      <c r="GR12" s="141"/>
      <c r="GS12" s="143"/>
      <c r="GT12" s="139"/>
      <c r="GU12" s="140"/>
      <c r="GV12" s="140"/>
      <c r="GW12" s="140"/>
      <c r="GX12" s="140"/>
      <c r="GY12" s="140"/>
      <c r="GZ12" s="140"/>
      <c r="HA12" s="141"/>
      <c r="HB12" s="142"/>
      <c r="HC12" s="142"/>
      <c r="HD12" s="141"/>
      <c r="HE12" s="141"/>
      <c r="HF12" s="142"/>
      <c r="HG12" s="142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3"/>
      <c r="HT12" s="152">
        <f t="shared" si="4"/>
        <v>0</v>
      </c>
      <c r="HU12" s="152">
        <f t="shared" si="5"/>
        <v>0</v>
      </c>
      <c r="HV12" s="152">
        <f t="shared" si="6"/>
        <v>0</v>
      </c>
      <c r="HW12" s="152">
        <f t="shared" si="7"/>
        <v>0</v>
      </c>
      <c r="HX12" s="152">
        <f t="shared" si="8"/>
        <v>2</v>
      </c>
      <c r="HY12" s="152">
        <f t="shared" si="9"/>
        <v>13.5</v>
      </c>
      <c r="HZ12" s="152">
        <f t="shared" si="10"/>
        <v>1</v>
      </c>
      <c r="IA12" s="152">
        <f t="shared" si="11"/>
        <v>6</v>
      </c>
      <c r="IB12" s="153">
        <f t="shared" si="12"/>
        <v>0</v>
      </c>
      <c r="IC12" s="153">
        <f t="shared" si="13"/>
        <v>0</v>
      </c>
      <c r="ID12" s="152">
        <f t="shared" si="14"/>
        <v>1</v>
      </c>
      <c r="IE12" s="152">
        <f t="shared" si="15"/>
        <v>7.5</v>
      </c>
      <c r="IF12" s="153">
        <f t="shared" si="16"/>
        <v>0</v>
      </c>
      <c r="IG12" s="153">
        <f t="shared" si="17"/>
        <v>0</v>
      </c>
      <c r="IH12" s="152">
        <f t="shared" si="18"/>
        <v>0</v>
      </c>
      <c r="II12" s="152">
        <f t="shared" si="19"/>
        <v>0</v>
      </c>
      <c r="IJ12" s="152">
        <f t="shared" si="20"/>
        <v>0</v>
      </c>
      <c r="IK12" s="152">
        <f t="shared" si="21"/>
        <v>0</v>
      </c>
      <c r="IL12" s="152">
        <f t="shared" si="22"/>
        <v>1</v>
      </c>
      <c r="IM12" s="152">
        <f t="shared" si="23"/>
        <v>7.5</v>
      </c>
      <c r="IN12" s="152">
        <f t="shared" si="24"/>
        <v>1</v>
      </c>
      <c r="IO12" s="152">
        <f t="shared" si="25"/>
        <v>6</v>
      </c>
      <c r="IP12" s="152">
        <f t="shared" si="26"/>
        <v>1</v>
      </c>
      <c r="IQ12" s="152">
        <f t="shared" si="27"/>
        <v>7.5</v>
      </c>
      <c r="IR12" s="152">
        <f t="shared" si="28"/>
        <v>0</v>
      </c>
      <c r="IS12" s="152">
        <f t="shared" si="29"/>
        <v>0</v>
      </c>
      <c r="IU12" s="154"/>
    </row>
    <row r="13" spans="1:255" x14ac:dyDescent="0.25">
      <c r="A13" s="67" t="s">
        <v>16</v>
      </c>
      <c r="B13" s="127">
        <f>[1]Заимствование2019!$C$18/1000000</f>
        <v>234.93</v>
      </c>
      <c r="C13" s="127">
        <f>21+390.34</f>
        <v>411.34</v>
      </c>
      <c r="D13" s="128">
        <f t="shared" si="30"/>
        <v>646.27</v>
      </c>
      <c r="E13" s="129"/>
      <c r="F13" s="129"/>
      <c r="G13" s="129"/>
      <c r="H13" s="130"/>
      <c r="I13" s="130"/>
      <c r="J13" s="131"/>
      <c r="K13" s="132"/>
      <c r="L13" s="132"/>
      <c r="M13" s="133">
        <f t="shared" si="0"/>
        <v>0</v>
      </c>
      <c r="N13" s="134">
        <f t="shared" si="1"/>
        <v>0</v>
      </c>
      <c r="O13" s="135">
        <f t="shared" si="32"/>
        <v>0</v>
      </c>
      <c r="P13" s="135">
        <f t="shared" si="31"/>
        <v>0</v>
      </c>
      <c r="Q13" s="136">
        <f t="shared" si="2"/>
        <v>0</v>
      </c>
      <c r="R13" s="137">
        <f t="shared" si="3"/>
        <v>0</v>
      </c>
      <c r="S13" s="138">
        <f t="shared" si="33"/>
        <v>0</v>
      </c>
      <c r="T13" s="146"/>
      <c r="U13" s="141"/>
      <c r="V13" s="141"/>
      <c r="W13" s="141"/>
      <c r="X13" s="141"/>
      <c r="Y13" s="141"/>
      <c r="Z13" s="141"/>
      <c r="AA13" s="141"/>
      <c r="AB13" s="142"/>
      <c r="AC13" s="142"/>
      <c r="AD13" s="141"/>
      <c r="AE13" s="141"/>
      <c r="AF13" s="142"/>
      <c r="AG13" s="142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7"/>
      <c r="AT13" s="150"/>
      <c r="AU13" s="145"/>
      <c r="AV13" s="148"/>
      <c r="AW13" s="145"/>
      <c r="AX13" s="148"/>
      <c r="AY13" s="148"/>
      <c r="AZ13" s="148"/>
      <c r="BA13" s="148"/>
      <c r="BB13" s="149"/>
      <c r="BC13" s="149"/>
      <c r="BD13" s="148"/>
      <c r="BE13" s="148"/>
      <c r="BF13" s="149"/>
      <c r="BG13" s="149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51"/>
      <c r="BT13" s="139"/>
      <c r="BU13" s="140"/>
      <c r="BV13" s="140"/>
      <c r="BW13" s="140"/>
      <c r="BX13" s="140"/>
      <c r="BY13" s="140"/>
      <c r="BZ13" s="140"/>
      <c r="CA13" s="141"/>
      <c r="CB13" s="142"/>
      <c r="CC13" s="142"/>
      <c r="CD13" s="141"/>
      <c r="CE13" s="141"/>
      <c r="CF13" s="142"/>
      <c r="CG13" s="142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3"/>
      <c r="CT13" s="139"/>
      <c r="CU13" s="140"/>
      <c r="CV13" s="140"/>
      <c r="CW13" s="140"/>
      <c r="CX13" s="140"/>
      <c r="CY13" s="140"/>
      <c r="CZ13" s="140"/>
      <c r="DA13" s="141"/>
      <c r="DB13" s="142"/>
      <c r="DC13" s="142"/>
      <c r="DD13" s="141"/>
      <c r="DE13" s="141"/>
      <c r="DF13" s="142"/>
      <c r="DG13" s="142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3"/>
      <c r="DT13" s="139"/>
      <c r="DU13" s="140"/>
      <c r="DV13" s="140"/>
      <c r="DW13" s="140"/>
      <c r="DX13" s="140"/>
      <c r="DY13" s="140"/>
      <c r="DZ13" s="140"/>
      <c r="EA13" s="141"/>
      <c r="EB13" s="142"/>
      <c r="EC13" s="142"/>
      <c r="ED13" s="141"/>
      <c r="EE13" s="141"/>
      <c r="EF13" s="142"/>
      <c r="EG13" s="142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3"/>
      <c r="ET13" s="139"/>
      <c r="EU13" s="140"/>
      <c r="EV13" s="140"/>
      <c r="EW13" s="140"/>
      <c r="EX13" s="140"/>
      <c r="EY13" s="140"/>
      <c r="EZ13" s="140"/>
      <c r="FA13" s="141"/>
      <c r="FB13" s="142"/>
      <c r="FC13" s="142"/>
      <c r="FD13" s="141"/>
      <c r="FE13" s="141"/>
      <c r="FF13" s="142"/>
      <c r="FG13" s="142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3"/>
      <c r="FT13" s="139"/>
      <c r="FU13" s="140"/>
      <c r="FV13" s="140"/>
      <c r="FW13" s="140"/>
      <c r="FX13" s="140"/>
      <c r="FY13" s="140"/>
      <c r="FZ13" s="140"/>
      <c r="GA13" s="141"/>
      <c r="GB13" s="142"/>
      <c r="GC13" s="142"/>
      <c r="GD13" s="141"/>
      <c r="GE13" s="141"/>
      <c r="GF13" s="142"/>
      <c r="GG13" s="142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3"/>
      <c r="GT13" s="139"/>
      <c r="GU13" s="140"/>
      <c r="GV13" s="140"/>
      <c r="GW13" s="140"/>
      <c r="GX13" s="140"/>
      <c r="GY13" s="140"/>
      <c r="GZ13" s="140"/>
      <c r="HA13" s="141"/>
      <c r="HB13" s="142"/>
      <c r="HC13" s="142"/>
      <c r="HD13" s="141"/>
      <c r="HE13" s="141"/>
      <c r="HF13" s="142"/>
      <c r="HG13" s="142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3"/>
      <c r="HT13" s="152">
        <f t="shared" si="4"/>
        <v>0</v>
      </c>
      <c r="HU13" s="152">
        <f t="shared" si="5"/>
        <v>0</v>
      </c>
      <c r="HV13" s="152">
        <f t="shared" si="6"/>
        <v>0</v>
      </c>
      <c r="HW13" s="152">
        <f t="shared" si="7"/>
        <v>0</v>
      </c>
      <c r="HX13" s="152">
        <f t="shared" si="8"/>
        <v>0</v>
      </c>
      <c r="HY13" s="152">
        <f t="shared" si="9"/>
        <v>0</v>
      </c>
      <c r="HZ13" s="152">
        <f t="shared" si="10"/>
        <v>0</v>
      </c>
      <c r="IA13" s="152">
        <f t="shared" si="11"/>
        <v>0</v>
      </c>
      <c r="IB13" s="153">
        <f t="shared" si="12"/>
        <v>0</v>
      </c>
      <c r="IC13" s="153">
        <f t="shared" si="13"/>
        <v>0</v>
      </c>
      <c r="ID13" s="152">
        <f t="shared" si="14"/>
        <v>0</v>
      </c>
      <c r="IE13" s="152">
        <f t="shared" si="15"/>
        <v>0</v>
      </c>
      <c r="IF13" s="153">
        <f t="shared" si="16"/>
        <v>0</v>
      </c>
      <c r="IG13" s="153">
        <f t="shared" si="17"/>
        <v>0</v>
      </c>
      <c r="IH13" s="152">
        <f t="shared" si="18"/>
        <v>0</v>
      </c>
      <c r="II13" s="152">
        <f t="shared" si="19"/>
        <v>0</v>
      </c>
      <c r="IJ13" s="152">
        <f t="shared" si="20"/>
        <v>0</v>
      </c>
      <c r="IK13" s="152">
        <f t="shared" si="21"/>
        <v>0</v>
      </c>
      <c r="IL13" s="152">
        <f t="shared" si="22"/>
        <v>0</v>
      </c>
      <c r="IM13" s="152">
        <f t="shared" si="23"/>
        <v>0</v>
      </c>
      <c r="IN13" s="152">
        <f t="shared" si="24"/>
        <v>0</v>
      </c>
      <c r="IO13" s="152">
        <f t="shared" si="25"/>
        <v>0</v>
      </c>
      <c r="IP13" s="152">
        <f t="shared" si="26"/>
        <v>0</v>
      </c>
      <c r="IQ13" s="152">
        <f t="shared" si="27"/>
        <v>0</v>
      </c>
      <c r="IR13" s="152">
        <f t="shared" si="28"/>
        <v>0</v>
      </c>
      <c r="IS13" s="152">
        <f t="shared" si="29"/>
        <v>0</v>
      </c>
      <c r="IU13" s="154"/>
    </row>
    <row r="14" spans="1:255" x14ac:dyDescent="0.25">
      <c r="A14" s="67" t="s">
        <v>12</v>
      </c>
      <c r="B14" s="127">
        <f>[1]Заимствование2019!$C$17/1000000</f>
        <v>931.61400000000003</v>
      </c>
      <c r="C14" s="127"/>
      <c r="D14" s="128">
        <f t="shared" si="30"/>
        <v>931.61400000000003</v>
      </c>
      <c r="E14" s="129"/>
      <c r="F14" s="129"/>
      <c r="G14" s="129"/>
      <c r="H14" s="130"/>
      <c r="I14" s="130"/>
      <c r="J14" s="131"/>
      <c r="K14" s="132"/>
      <c r="L14" s="132"/>
      <c r="M14" s="133">
        <f t="shared" si="0"/>
        <v>0</v>
      </c>
      <c r="N14" s="134">
        <f t="shared" si="1"/>
        <v>0</v>
      </c>
      <c r="O14" s="135">
        <f t="shared" si="32"/>
        <v>0</v>
      </c>
      <c r="P14" s="135">
        <f t="shared" si="31"/>
        <v>0</v>
      </c>
      <c r="Q14" s="136">
        <f t="shared" si="2"/>
        <v>0</v>
      </c>
      <c r="R14" s="137">
        <f t="shared" si="3"/>
        <v>0</v>
      </c>
      <c r="S14" s="138">
        <f t="shared" si="33"/>
        <v>0</v>
      </c>
      <c r="T14" s="146"/>
      <c r="U14" s="141"/>
      <c r="V14" s="141"/>
      <c r="W14" s="141"/>
      <c r="X14" s="141"/>
      <c r="Y14" s="141"/>
      <c r="Z14" s="141"/>
      <c r="AA14" s="141"/>
      <c r="AB14" s="142"/>
      <c r="AC14" s="142"/>
      <c r="AD14" s="141"/>
      <c r="AE14" s="141"/>
      <c r="AF14" s="142"/>
      <c r="AG14" s="142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7"/>
      <c r="AT14" s="150"/>
      <c r="AU14" s="145"/>
      <c r="AV14" s="148"/>
      <c r="AW14" s="145"/>
      <c r="AX14" s="148"/>
      <c r="AY14" s="148"/>
      <c r="AZ14" s="148"/>
      <c r="BA14" s="148"/>
      <c r="BB14" s="149"/>
      <c r="BC14" s="149"/>
      <c r="BD14" s="148"/>
      <c r="BE14" s="148"/>
      <c r="BF14" s="149"/>
      <c r="BG14" s="149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51"/>
      <c r="BT14" s="139"/>
      <c r="BU14" s="140"/>
      <c r="BV14" s="140"/>
      <c r="BW14" s="140"/>
      <c r="BX14" s="140"/>
      <c r="BY14" s="140"/>
      <c r="BZ14" s="140"/>
      <c r="CA14" s="141"/>
      <c r="CB14" s="142"/>
      <c r="CC14" s="142"/>
      <c r="CD14" s="141"/>
      <c r="CE14" s="141"/>
      <c r="CF14" s="142"/>
      <c r="CG14" s="142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3"/>
      <c r="CT14" s="139"/>
      <c r="CU14" s="140"/>
      <c r="CV14" s="140"/>
      <c r="CW14" s="140"/>
      <c r="CX14" s="140"/>
      <c r="CY14" s="140"/>
      <c r="CZ14" s="140"/>
      <c r="DA14" s="141"/>
      <c r="DB14" s="142"/>
      <c r="DC14" s="142"/>
      <c r="DD14" s="141"/>
      <c r="DE14" s="141"/>
      <c r="DF14" s="142"/>
      <c r="DG14" s="142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3"/>
      <c r="DT14" s="139"/>
      <c r="DU14" s="140"/>
      <c r="DV14" s="140"/>
      <c r="DW14" s="140"/>
      <c r="DX14" s="140"/>
      <c r="DY14" s="140"/>
      <c r="DZ14" s="140"/>
      <c r="EA14" s="141"/>
      <c r="EB14" s="142"/>
      <c r="EC14" s="142"/>
      <c r="ED14" s="141"/>
      <c r="EE14" s="141"/>
      <c r="EF14" s="142"/>
      <c r="EG14" s="142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3"/>
      <c r="ET14" s="139"/>
      <c r="EU14" s="140"/>
      <c r="EV14" s="140"/>
      <c r="EW14" s="140"/>
      <c r="EX14" s="140"/>
      <c r="EY14" s="140"/>
      <c r="EZ14" s="140"/>
      <c r="FA14" s="141"/>
      <c r="FB14" s="142"/>
      <c r="FC14" s="142"/>
      <c r="FD14" s="141"/>
      <c r="FE14" s="141"/>
      <c r="FF14" s="142"/>
      <c r="FG14" s="142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3"/>
      <c r="FT14" s="139"/>
      <c r="FU14" s="140"/>
      <c r="FV14" s="140"/>
      <c r="FW14" s="140"/>
      <c r="FX14" s="140"/>
      <c r="FY14" s="140"/>
      <c r="FZ14" s="140"/>
      <c r="GA14" s="141"/>
      <c r="GB14" s="142"/>
      <c r="GC14" s="142"/>
      <c r="GD14" s="141"/>
      <c r="GE14" s="141"/>
      <c r="GF14" s="142"/>
      <c r="GG14" s="142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3"/>
      <c r="GT14" s="139"/>
      <c r="GU14" s="140"/>
      <c r="GV14" s="140"/>
      <c r="GW14" s="140"/>
      <c r="GX14" s="140"/>
      <c r="GY14" s="140"/>
      <c r="GZ14" s="140"/>
      <c r="HA14" s="141"/>
      <c r="HB14" s="142"/>
      <c r="HC14" s="142"/>
      <c r="HD14" s="141"/>
      <c r="HE14" s="141"/>
      <c r="HF14" s="142"/>
      <c r="HG14" s="142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3"/>
      <c r="HT14" s="152">
        <f t="shared" si="4"/>
        <v>0</v>
      </c>
      <c r="HU14" s="152">
        <f t="shared" si="5"/>
        <v>0</v>
      </c>
      <c r="HV14" s="152">
        <f t="shared" si="6"/>
        <v>0</v>
      </c>
      <c r="HW14" s="152">
        <f t="shared" si="7"/>
        <v>0</v>
      </c>
      <c r="HX14" s="152">
        <f t="shared" si="8"/>
        <v>0</v>
      </c>
      <c r="HY14" s="152">
        <f t="shared" si="9"/>
        <v>0</v>
      </c>
      <c r="HZ14" s="152">
        <f t="shared" si="10"/>
        <v>0</v>
      </c>
      <c r="IA14" s="152">
        <f t="shared" si="11"/>
        <v>0</v>
      </c>
      <c r="IB14" s="153">
        <f t="shared" si="12"/>
        <v>0</v>
      </c>
      <c r="IC14" s="153">
        <f t="shared" si="13"/>
        <v>0</v>
      </c>
      <c r="ID14" s="152">
        <f t="shared" si="14"/>
        <v>0</v>
      </c>
      <c r="IE14" s="152">
        <f t="shared" si="15"/>
        <v>0</v>
      </c>
      <c r="IF14" s="153">
        <f t="shared" si="16"/>
        <v>0</v>
      </c>
      <c r="IG14" s="153">
        <f t="shared" si="17"/>
        <v>0</v>
      </c>
      <c r="IH14" s="152">
        <f t="shared" si="18"/>
        <v>0</v>
      </c>
      <c r="II14" s="152">
        <f t="shared" si="19"/>
        <v>0</v>
      </c>
      <c r="IJ14" s="152">
        <f t="shared" si="20"/>
        <v>0</v>
      </c>
      <c r="IK14" s="152">
        <f t="shared" si="21"/>
        <v>0</v>
      </c>
      <c r="IL14" s="152">
        <f t="shared" si="22"/>
        <v>0</v>
      </c>
      <c r="IM14" s="152">
        <f t="shared" si="23"/>
        <v>0</v>
      </c>
      <c r="IN14" s="152">
        <f t="shared" si="24"/>
        <v>0</v>
      </c>
      <c r="IO14" s="152">
        <f t="shared" si="25"/>
        <v>0</v>
      </c>
      <c r="IP14" s="152">
        <f t="shared" si="26"/>
        <v>0</v>
      </c>
      <c r="IQ14" s="152">
        <f t="shared" si="27"/>
        <v>0</v>
      </c>
      <c r="IR14" s="152">
        <f t="shared" si="28"/>
        <v>0</v>
      </c>
      <c r="IS14" s="152">
        <f t="shared" si="29"/>
        <v>0</v>
      </c>
      <c r="IU14" s="154"/>
    </row>
    <row r="15" spans="1:255" x14ac:dyDescent="0.25">
      <c r="A15" s="67" t="s">
        <v>13</v>
      </c>
      <c r="B15" s="127">
        <f>[1]Заимствование2019!$C$21/1000000</f>
        <v>699.37</v>
      </c>
      <c r="C15" s="127">
        <v>337.23</v>
      </c>
      <c r="D15" s="128">
        <f t="shared" si="30"/>
        <v>1036.5999999999999</v>
      </c>
      <c r="E15" s="129"/>
      <c r="F15" s="129"/>
      <c r="G15" s="129"/>
      <c r="H15" s="130"/>
      <c r="I15" s="130"/>
      <c r="J15" s="131"/>
      <c r="K15" s="132"/>
      <c r="L15" s="132"/>
      <c r="M15" s="133">
        <f t="shared" si="0"/>
        <v>0</v>
      </c>
      <c r="N15" s="134">
        <f t="shared" si="1"/>
        <v>0</v>
      </c>
      <c r="O15" s="135">
        <f t="shared" si="32"/>
        <v>0</v>
      </c>
      <c r="P15" s="135">
        <f t="shared" si="31"/>
        <v>0</v>
      </c>
      <c r="Q15" s="136">
        <f t="shared" si="2"/>
        <v>0</v>
      </c>
      <c r="R15" s="137">
        <f t="shared" si="3"/>
        <v>0</v>
      </c>
      <c r="S15" s="138">
        <f t="shared" si="33"/>
        <v>0</v>
      </c>
      <c r="T15" s="146"/>
      <c r="U15" s="141"/>
      <c r="V15" s="141"/>
      <c r="W15" s="141"/>
      <c r="X15" s="141"/>
      <c r="Y15" s="141"/>
      <c r="Z15" s="141"/>
      <c r="AA15" s="141"/>
      <c r="AB15" s="142"/>
      <c r="AC15" s="142"/>
      <c r="AD15" s="141"/>
      <c r="AE15" s="141"/>
      <c r="AF15" s="142"/>
      <c r="AG15" s="142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7"/>
      <c r="AT15" s="150"/>
      <c r="AU15" s="145"/>
      <c r="AV15" s="148"/>
      <c r="AW15" s="145"/>
      <c r="AX15" s="148"/>
      <c r="AY15" s="148"/>
      <c r="AZ15" s="148"/>
      <c r="BA15" s="148"/>
      <c r="BB15" s="149"/>
      <c r="BC15" s="149"/>
      <c r="BD15" s="148"/>
      <c r="BE15" s="148"/>
      <c r="BF15" s="149"/>
      <c r="BG15" s="149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51"/>
      <c r="BT15" s="139"/>
      <c r="BU15" s="140"/>
      <c r="BV15" s="140"/>
      <c r="BW15" s="140"/>
      <c r="BX15" s="140"/>
      <c r="BY15" s="140"/>
      <c r="BZ15" s="140"/>
      <c r="CA15" s="141"/>
      <c r="CB15" s="142"/>
      <c r="CC15" s="142"/>
      <c r="CD15" s="141"/>
      <c r="CE15" s="141"/>
      <c r="CF15" s="142"/>
      <c r="CG15" s="142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3"/>
      <c r="CT15" s="139"/>
      <c r="CU15" s="140"/>
      <c r="CV15" s="140"/>
      <c r="CW15" s="140"/>
      <c r="CX15" s="140"/>
      <c r="CY15" s="140"/>
      <c r="CZ15" s="140"/>
      <c r="DA15" s="141"/>
      <c r="DB15" s="142"/>
      <c r="DC15" s="142"/>
      <c r="DD15" s="141"/>
      <c r="DE15" s="141"/>
      <c r="DF15" s="142"/>
      <c r="DG15" s="142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3"/>
      <c r="DT15" s="139"/>
      <c r="DU15" s="140"/>
      <c r="DV15" s="140"/>
      <c r="DW15" s="140"/>
      <c r="DX15" s="140"/>
      <c r="DY15" s="140"/>
      <c r="DZ15" s="140"/>
      <c r="EA15" s="141"/>
      <c r="EB15" s="142"/>
      <c r="EC15" s="142"/>
      <c r="ED15" s="141"/>
      <c r="EE15" s="141"/>
      <c r="EF15" s="142"/>
      <c r="EG15" s="142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3"/>
      <c r="ET15" s="139"/>
      <c r="EU15" s="140"/>
      <c r="EV15" s="140"/>
      <c r="EW15" s="140"/>
      <c r="EX15" s="140"/>
      <c r="EY15" s="140"/>
      <c r="EZ15" s="140"/>
      <c r="FA15" s="141"/>
      <c r="FB15" s="142"/>
      <c r="FC15" s="142"/>
      <c r="FD15" s="141"/>
      <c r="FE15" s="141"/>
      <c r="FF15" s="142"/>
      <c r="FG15" s="142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3"/>
      <c r="FT15" s="139"/>
      <c r="FU15" s="140"/>
      <c r="FV15" s="140"/>
      <c r="FW15" s="140"/>
      <c r="FX15" s="140"/>
      <c r="FY15" s="140"/>
      <c r="FZ15" s="140"/>
      <c r="GA15" s="141"/>
      <c r="GB15" s="142"/>
      <c r="GC15" s="142"/>
      <c r="GD15" s="141"/>
      <c r="GE15" s="141"/>
      <c r="GF15" s="142"/>
      <c r="GG15" s="142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3"/>
      <c r="GT15" s="139"/>
      <c r="GU15" s="140"/>
      <c r="GV15" s="140"/>
      <c r="GW15" s="140"/>
      <c r="GX15" s="140"/>
      <c r="GY15" s="140"/>
      <c r="GZ15" s="140"/>
      <c r="HA15" s="141"/>
      <c r="HB15" s="142"/>
      <c r="HC15" s="142"/>
      <c r="HD15" s="141"/>
      <c r="HE15" s="141"/>
      <c r="HF15" s="142"/>
      <c r="HG15" s="142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3"/>
      <c r="HT15" s="152">
        <f t="shared" si="4"/>
        <v>0</v>
      </c>
      <c r="HU15" s="152">
        <f t="shared" si="5"/>
        <v>0</v>
      </c>
      <c r="HV15" s="152">
        <f t="shared" si="6"/>
        <v>0</v>
      </c>
      <c r="HW15" s="152">
        <f t="shared" si="7"/>
        <v>0</v>
      </c>
      <c r="HX15" s="152">
        <f t="shared" si="8"/>
        <v>0</v>
      </c>
      <c r="HY15" s="152">
        <f t="shared" si="9"/>
        <v>0</v>
      </c>
      <c r="HZ15" s="152">
        <f t="shared" si="10"/>
        <v>0</v>
      </c>
      <c r="IA15" s="152">
        <f t="shared" si="11"/>
        <v>0</v>
      </c>
      <c r="IB15" s="153">
        <f t="shared" si="12"/>
        <v>0</v>
      </c>
      <c r="IC15" s="153">
        <f t="shared" si="13"/>
        <v>0</v>
      </c>
      <c r="ID15" s="152">
        <f t="shared" si="14"/>
        <v>0</v>
      </c>
      <c r="IE15" s="152">
        <f t="shared" si="15"/>
        <v>0</v>
      </c>
      <c r="IF15" s="153">
        <f t="shared" si="16"/>
        <v>0</v>
      </c>
      <c r="IG15" s="153">
        <f t="shared" si="17"/>
        <v>0</v>
      </c>
      <c r="IH15" s="152">
        <f t="shared" si="18"/>
        <v>0</v>
      </c>
      <c r="II15" s="152">
        <f t="shared" si="19"/>
        <v>0</v>
      </c>
      <c r="IJ15" s="152">
        <f t="shared" si="20"/>
        <v>0</v>
      </c>
      <c r="IK15" s="152">
        <f t="shared" si="21"/>
        <v>0</v>
      </c>
      <c r="IL15" s="152">
        <f t="shared" si="22"/>
        <v>0</v>
      </c>
      <c r="IM15" s="152">
        <f t="shared" si="23"/>
        <v>0</v>
      </c>
      <c r="IN15" s="152">
        <f t="shared" si="24"/>
        <v>0</v>
      </c>
      <c r="IO15" s="152">
        <f t="shared" si="25"/>
        <v>0</v>
      </c>
      <c r="IP15" s="152">
        <f t="shared" si="26"/>
        <v>0</v>
      </c>
      <c r="IQ15" s="152">
        <f t="shared" si="27"/>
        <v>0</v>
      </c>
      <c r="IR15" s="152">
        <f t="shared" si="28"/>
        <v>0</v>
      </c>
      <c r="IS15" s="152">
        <f t="shared" si="29"/>
        <v>0</v>
      </c>
      <c r="IU15" s="154"/>
    </row>
    <row r="16" spans="1:255" x14ac:dyDescent="0.25">
      <c r="A16" s="67" t="s">
        <v>5</v>
      </c>
      <c r="B16" s="127">
        <f>[1]Заимствование2019!$C$19/1000000</f>
        <v>597.32000000000005</v>
      </c>
      <c r="C16" s="127"/>
      <c r="D16" s="128">
        <f t="shared" si="30"/>
        <v>597.32000000000005</v>
      </c>
      <c r="E16" s="129"/>
      <c r="F16" s="129"/>
      <c r="G16" s="129"/>
      <c r="H16" s="130"/>
      <c r="I16" s="130"/>
      <c r="J16" s="131"/>
      <c r="K16" s="132"/>
      <c r="L16" s="132"/>
      <c r="M16" s="133">
        <f t="shared" si="0"/>
        <v>0</v>
      </c>
      <c r="N16" s="134">
        <f t="shared" si="1"/>
        <v>0</v>
      </c>
      <c r="O16" s="135">
        <f t="shared" si="32"/>
        <v>0</v>
      </c>
      <c r="P16" s="135">
        <f t="shared" si="31"/>
        <v>0</v>
      </c>
      <c r="Q16" s="136">
        <f t="shared" si="2"/>
        <v>0</v>
      </c>
      <c r="R16" s="137">
        <f t="shared" si="3"/>
        <v>0</v>
      </c>
      <c r="S16" s="138">
        <f t="shared" si="33"/>
        <v>0</v>
      </c>
      <c r="T16" s="146"/>
      <c r="U16" s="141"/>
      <c r="V16" s="141"/>
      <c r="W16" s="141"/>
      <c r="X16" s="141"/>
      <c r="Y16" s="141"/>
      <c r="Z16" s="141"/>
      <c r="AA16" s="141"/>
      <c r="AB16" s="142"/>
      <c r="AC16" s="142"/>
      <c r="AD16" s="141"/>
      <c r="AE16" s="141"/>
      <c r="AF16" s="142"/>
      <c r="AG16" s="142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7"/>
      <c r="AT16" s="150"/>
      <c r="AU16" s="145"/>
      <c r="AV16" s="148"/>
      <c r="AW16" s="145"/>
      <c r="AX16" s="148"/>
      <c r="AY16" s="148"/>
      <c r="AZ16" s="148"/>
      <c r="BA16" s="148"/>
      <c r="BB16" s="149"/>
      <c r="BC16" s="149"/>
      <c r="BD16" s="148"/>
      <c r="BE16" s="148"/>
      <c r="BF16" s="149"/>
      <c r="BG16" s="149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51"/>
      <c r="BT16" s="139"/>
      <c r="BU16" s="140"/>
      <c r="BV16" s="140"/>
      <c r="BW16" s="140"/>
      <c r="BX16" s="140"/>
      <c r="BY16" s="140"/>
      <c r="BZ16" s="140"/>
      <c r="CA16" s="141"/>
      <c r="CB16" s="142"/>
      <c r="CC16" s="142"/>
      <c r="CD16" s="141"/>
      <c r="CE16" s="141"/>
      <c r="CF16" s="142"/>
      <c r="CG16" s="142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3"/>
      <c r="CT16" s="139"/>
      <c r="CU16" s="140"/>
      <c r="CV16" s="140"/>
      <c r="CW16" s="140"/>
      <c r="CX16" s="140"/>
      <c r="CY16" s="140"/>
      <c r="CZ16" s="140"/>
      <c r="DA16" s="141"/>
      <c r="DB16" s="142"/>
      <c r="DC16" s="142"/>
      <c r="DD16" s="141"/>
      <c r="DE16" s="141"/>
      <c r="DF16" s="142"/>
      <c r="DG16" s="142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3"/>
      <c r="DT16" s="139"/>
      <c r="DU16" s="140"/>
      <c r="DV16" s="140"/>
      <c r="DW16" s="140"/>
      <c r="DX16" s="140"/>
      <c r="DY16" s="140"/>
      <c r="DZ16" s="140"/>
      <c r="EA16" s="141"/>
      <c r="EB16" s="142"/>
      <c r="EC16" s="142"/>
      <c r="ED16" s="141"/>
      <c r="EE16" s="141"/>
      <c r="EF16" s="142"/>
      <c r="EG16" s="142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3"/>
      <c r="ET16" s="139"/>
      <c r="EU16" s="140"/>
      <c r="EV16" s="140"/>
      <c r="EW16" s="140"/>
      <c r="EX16" s="140"/>
      <c r="EY16" s="140"/>
      <c r="EZ16" s="140"/>
      <c r="FA16" s="141"/>
      <c r="FB16" s="142"/>
      <c r="FC16" s="142"/>
      <c r="FD16" s="141"/>
      <c r="FE16" s="141"/>
      <c r="FF16" s="142"/>
      <c r="FG16" s="142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3"/>
      <c r="FT16" s="139"/>
      <c r="FU16" s="140"/>
      <c r="FV16" s="140"/>
      <c r="FW16" s="140"/>
      <c r="FX16" s="140"/>
      <c r="FY16" s="140"/>
      <c r="FZ16" s="140"/>
      <c r="GA16" s="141"/>
      <c r="GB16" s="142"/>
      <c r="GC16" s="142"/>
      <c r="GD16" s="141"/>
      <c r="GE16" s="141"/>
      <c r="GF16" s="142"/>
      <c r="GG16" s="142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3"/>
      <c r="GT16" s="139"/>
      <c r="GU16" s="140"/>
      <c r="GV16" s="140"/>
      <c r="GW16" s="140"/>
      <c r="GX16" s="140"/>
      <c r="GY16" s="140"/>
      <c r="GZ16" s="140"/>
      <c r="HA16" s="141"/>
      <c r="HB16" s="142"/>
      <c r="HC16" s="142"/>
      <c r="HD16" s="141"/>
      <c r="HE16" s="141"/>
      <c r="HF16" s="142"/>
      <c r="HG16" s="142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3"/>
      <c r="HT16" s="152">
        <f t="shared" si="4"/>
        <v>0</v>
      </c>
      <c r="HU16" s="152">
        <f t="shared" si="5"/>
        <v>0</v>
      </c>
      <c r="HV16" s="152">
        <f t="shared" si="6"/>
        <v>0</v>
      </c>
      <c r="HW16" s="152">
        <f t="shared" si="7"/>
        <v>0</v>
      </c>
      <c r="HX16" s="152">
        <f t="shared" si="8"/>
        <v>0</v>
      </c>
      <c r="HY16" s="152">
        <f t="shared" si="9"/>
        <v>0</v>
      </c>
      <c r="HZ16" s="152">
        <f t="shared" si="10"/>
        <v>0</v>
      </c>
      <c r="IA16" s="152">
        <f t="shared" si="11"/>
        <v>0</v>
      </c>
      <c r="IB16" s="153">
        <f t="shared" si="12"/>
        <v>0</v>
      </c>
      <c r="IC16" s="153">
        <f t="shared" si="13"/>
        <v>0</v>
      </c>
      <c r="ID16" s="152">
        <f t="shared" si="14"/>
        <v>0</v>
      </c>
      <c r="IE16" s="152">
        <f t="shared" si="15"/>
        <v>0</v>
      </c>
      <c r="IF16" s="153">
        <f t="shared" si="16"/>
        <v>0</v>
      </c>
      <c r="IG16" s="153">
        <f t="shared" si="17"/>
        <v>0</v>
      </c>
      <c r="IH16" s="152">
        <f t="shared" si="18"/>
        <v>0</v>
      </c>
      <c r="II16" s="152">
        <f t="shared" si="19"/>
        <v>0</v>
      </c>
      <c r="IJ16" s="152">
        <f t="shared" si="20"/>
        <v>0</v>
      </c>
      <c r="IK16" s="152">
        <f t="shared" si="21"/>
        <v>0</v>
      </c>
      <c r="IL16" s="152">
        <f t="shared" si="22"/>
        <v>0</v>
      </c>
      <c r="IM16" s="152">
        <f t="shared" si="23"/>
        <v>0</v>
      </c>
      <c r="IN16" s="152">
        <f t="shared" si="24"/>
        <v>0</v>
      </c>
      <c r="IO16" s="152">
        <f t="shared" si="25"/>
        <v>0</v>
      </c>
      <c r="IP16" s="152">
        <f t="shared" si="26"/>
        <v>0</v>
      </c>
      <c r="IQ16" s="152">
        <f t="shared" si="27"/>
        <v>0</v>
      </c>
      <c r="IR16" s="152">
        <f t="shared" si="28"/>
        <v>0</v>
      </c>
      <c r="IS16" s="152">
        <f t="shared" si="29"/>
        <v>0</v>
      </c>
      <c r="IU16" s="154"/>
    </row>
    <row r="17" spans="1:255" x14ac:dyDescent="0.25">
      <c r="A17" s="67" t="s">
        <v>20</v>
      </c>
      <c r="B17" s="127">
        <f>([1]Заимствование2019!$C$11)/1000000</f>
        <v>866.51599999999996</v>
      </c>
      <c r="C17" s="127"/>
      <c r="D17" s="128">
        <f t="shared" si="30"/>
        <v>866.51599999999996</v>
      </c>
      <c r="E17" s="129"/>
      <c r="F17" s="129"/>
      <c r="G17" s="129"/>
      <c r="H17" s="130"/>
      <c r="I17" s="130"/>
      <c r="J17" s="131"/>
      <c r="K17" s="132"/>
      <c r="L17" s="132"/>
      <c r="M17" s="133">
        <f t="shared" si="0"/>
        <v>0</v>
      </c>
      <c r="N17" s="134">
        <f t="shared" si="1"/>
        <v>0</v>
      </c>
      <c r="O17" s="135">
        <f t="shared" si="32"/>
        <v>0</v>
      </c>
      <c r="P17" s="135">
        <f t="shared" si="31"/>
        <v>0</v>
      </c>
      <c r="Q17" s="136">
        <f t="shared" si="2"/>
        <v>0</v>
      </c>
      <c r="R17" s="137">
        <f t="shared" si="3"/>
        <v>0</v>
      </c>
      <c r="S17" s="138">
        <f t="shared" si="33"/>
        <v>0</v>
      </c>
      <c r="T17" s="146"/>
      <c r="U17" s="141"/>
      <c r="V17" s="141"/>
      <c r="W17" s="141"/>
      <c r="X17" s="141"/>
      <c r="Y17" s="141"/>
      <c r="Z17" s="141"/>
      <c r="AA17" s="141"/>
      <c r="AB17" s="142"/>
      <c r="AC17" s="142"/>
      <c r="AD17" s="141"/>
      <c r="AE17" s="141"/>
      <c r="AF17" s="142"/>
      <c r="AG17" s="14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7"/>
      <c r="AT17" s="150"/>
      <c r="AU17" s="145"/>
      <c r="AV17" s="148"/>
      <c r="AW17" s="145"/>
      <c r="AX17" s="148"/>
      <c r="AY17" s="148"/>
      <c r="AZ17" s="148"/>
      <c r="BA17" s="148"/>
      <c r="BB17" s="149"/>
      <c r="BC17" s="149"/>
      <c r="BD17" s="148"/>
      <c r="BE17" s="148"/>
      <c r="BF17" s="149"/>
      <c r="BG17" s="149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51"/>
      <c r="BT17" s="139"/>
      <c r="BU17" s="140"/>
      <c r="BV17" s="140"/>
      <c r="BW17" s="140"/>
      <c r="BX17" s="140"/>
      <c r="BY17" s="140"/>
      <c r="BZ17" s="140"/>
      <c r="CA17" s="141"/>
      <c r="CB17" s="142"/>
      <c r="CC17" s="142"/>
      <c r="CD17" s="141"/>
      <c r="CE17" s="141"/>
      <c r="CF17" s="142"/>
      <c r="CG17" s="142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3"/>
      <c r="CT17" s="139"/>
      <c r="CU17" s="140"/>
      <c r="CV17" s="140"/>
      <c r="CW17" s="140"/>
      <c r="CX17" s="140"/>
      <c r="CY17" s="140"/>
      <c r="CZ17" s="140"/>
      <c r="DA17" s="141"/>
      <c r="DB17" s="142"/>
      <c r="DC17" s="142"/>
      <c r="DD17" s="141"/>
      <c r="DE17" s="141"/>
      <c r="DF17" s="142"/>
      <c r="DG17" s="142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3"/>
      <c r="DT17" s="139"/>
      <c r="DU17" s="140"/>
      <c r="DV17" s="140"/>
      <c r="DW17" s="140"/>
      <c r="DX17" s="140"/>
      <c r="DY17" s="140"/>
      <c r="DZ17" s="140"/>
      <c r="EA17" s="141"/>
      <c r="EB17" s="142"/>
      <c r="EC17" s="142"/>
      <c r="ED17" s="141"/>
      <c r="EE17" s="141"/>
      <c r="EF17" s="142"/>
      <c r="EG17" s="142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3"/>
      <c r="ET17" s="139"/>
      <c r="EU17" s="140"/>
      <c r="EV17" s="140"/>
      <c r="EW17" s="140"/>
      <c r="EX17" s="140"/>
      <c r="EY17" s="140"/>
      <c r="EZ17" s="140"/>
      <c r="FA17" s="141"/>
      <c r="FB17" s="142"/>
      <c r="FC17" s="142"/>
      <c r="FD17" s="141"/>
      <c r="FE17" s="141"/>
      <c r="FF17" s="142"/>
      <c r="FG17" s="142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3"/>
      <c r="FT17" s="139"/>
      <c r="FU17" s="140"/>
      <c r="FV17" s="140"/>
      <c r="FW17" s="140"/>
      <c r="FX17" s="140"/>
      <c r="FY17" s="140"/>
      <c r="FZ17" s="140"/>
      <c r="GA17" s="141"/>
      <c r="GB17" s="142"/>
      <c r="GC17" s="142"/>
      <c r="GD17" s="141"/>
      <c r="GE17" s="141"/>
      <c r="GF17" s="142"/>
      <c r="GG17" s="142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3"/>
      <c r="GT17" s="139"/>
      <c r="GU17" s="140"/>
      <c r="GV17" s="140"/>
      <c r="GW17" s="140"/>
      <c r="GX17" s="140"/>
      <c r="GY17" s="140"/>
      <c r="GZ17" s="140"/>
      <c r="HA17" s="141"/>
      <c r="HB17" s="142"/>
      <c r="HC17" s="142"/>
      <c r="HD17" s="141"/>
      <c r="HE17" s="141"/>
      <c r="HF17" s="142"/>
      <c r="HG17" s="142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3"/>
      <c r="HT17" s="152">
        <f t="shared" si="4"/>
        <v>0</v>
      </c>
      <c r="HU17" s="152">
        <f t="shared" si="5"/>
        <v>0</v>
      </c>
      <c r="HV17" s="152">
        <f t="shared" si="6"/>
        <v>0</v>
      </c>
      <c r="HW17" s="152">
        <f t="shared" si="7"/>
        <v>0</v>
      </c>
      <c r="HX17" s="152">
        <f t="shared" si="8"/>
        <v>0</v>
      </c>
      <c r="HY17" s="152">
        <f t="shared" si="9"/>
        <v>0</v>
      </c>
      <c r="HZ17" s="152">
        <f t="shared" si="10"/>
        <v>0</v>
      </c>
      <c r="IA17" s="152">
        <f t="shared" si="11"/>
        <v>0</v>
      </c>
      <c r="IB17" s="153">
        <f t="shared" si="12"/>
        <v>0</v>
      </c>
      <c r="IC17" s="153">
        <f t="shared" si="13"/>
        <v>0</v>
      </c>
      <c r="ID17" s="152">
        <f t="shared" si="14"/>
        <v>0</v>
      </c>
      <c r="IE17" s="152">
        <f t="shared" si="15"/>
        <v>0</v>
      </c>
      <c r="IF17" s="153">
        <f t="shared" si="16"/>
        <v>0</v>
      </c>
      <c r="IG17" s="153">
        <f t="shared" si="17"/>
        <v>0</v>
      </c>
      <c r="IH17" s="152">
        <f t="shared" si="18"/>
        <v>0</v>
      </c>
      <c r="II17" s="152">
        <f t="shared" si="19"/>
        <v>0</v>
      </c>
      <c r="IJ17" s="152">
        <f t="shared" si="20"/>
        <v>0</v>
      </c>
      <c r="IK17" s="152">
        <f t="shared" si="21"/>
        <v>0</v>
      </c>
      <c r="IL17" s="152">
        <f t="shared" si="22"/>
        <v>0</v>
      </c>
      <c r="IM17" s="152">
        <f t="shared" si="23"/>
        <v>0</v>
      </c>
      <c r="IN17" s="152">
        <f t="shared" si="24"/>
        <v>0</v>
      </c>
      <c r="IO17" s="152">
        <f t="shared" si="25"/>
        <v>0</v>
      </c>
      <c r="IP17" s="152">
        <f t="shared" si="26"/>
        <v>0</v>
      </c>
      <c r="IQ17" s="152">
        <f t="shared" si="27"/>
        <v>0</v>
      </c>
      <c r="IR17" s="152">
        <f t="shared" si="28"/>
        <v>0</v>
      </c>
      <c r="IS17" s="152">
        <f t="shared" si="29"/>
        <v>0</v>
      </c>
      <c r="IU17" s="154"/>
    </row>
    <row r="18" spans="1:255" x14ac:dyDescent="0.25">
      <c r="A18" s="67" t="s">
        <v>18</v>
      </c>
      <c r="B18" s="127">
        <f>([1]Заимствование2019!$C$12)/1000000</f>
        <v>237.059</v>
      </c>
      <c r="C18" s="127">
        <v>126</v>
      </c>
      <c r="D18" s="128">
        <f t="shared" si="30"/>
        <v>363.05899999999997</v>
      </c>
      <c r="E18" s="129"/>
      <c r="F18" s="129"/>
      <c r="G18" s="129"/>
      <c r="H18" s="130"/>
      <c r="I18" s="130"/>
      <c r="J18" s="131"/>
      <c r="K18" s="132"/>
      <c r="L18" s="132"/>
      <c r="M18" s="133">
        <f t="shared" si="0"/>
        <v>0</v>
      </c>
      <c r="N18" s="134">
        <f t="shared" si="1"/>
        <v>0</v>
      </c>
      <c r="O18" s="135">
        <f t="shared" si="32"/>
        <v>0</v>
      </c>
      <c r="P18" s="135">
        <f t="shared" si="31"/>
        <v>0</v>
      </c>
      <c r="Q18" s="136">
        <f t="shared" si="2"/>
        <v>0</v>
      </c>
      <c r="R18" s="137">
        <f t="shared" si="3"/>
        <v>0</v>
      </c>
      <c r="S18" s="138">
        <f t="shared" si="33"/>
        <v>0</v>
      </c>
      <c r="T18" s="146"/>
      <c r="U18" s="141"/>
      <c r="V18" s="141"/>
      <c r="W18" s="141"/>
      <c r="X18" s="141"/>
      <c r="Y18" s="141"/>
      <c r="Z18" s="141"/>
      <c r="AA18" s="141"/>
      <c r="AB18" s="142"/>
      <c r="AC18" s="142"/>
      <c r="AD18" s="141"/>
      <c r="AE18" s="141"/>
      <c r="AF18" s="142"/>
      <c r="AG18" s="142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7"/>
      <c r="AT18" s="150"/>
      <c r="AU18" s="145"/>
      <c r="AV18" s="148"/>
      <c r="AW18" s="145"/>
      <c r="AX18" s="148"/>
      <c r="AY18" s="148"/>
      <c r="AZ18" s="148"/>
      <c r="BA18" s="148"/>
      <c r="BB18" s="149"/>
      <c r="BC18" s="149"/>
      <c r="BD18" s="148"/>
      <c r="BE18" s="148"/>
      <c r="BF18" s="149"/>
      <c r="BG18" s="149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51"/>
      <c r="BT18" s="139"/>
      <c r="BU18" s="140"/>
      <c r="BV18" s="140"/>
      <c r="BW18" s="140"/>
      <c r="BX18" s="140"/>
      <c r="BY18" s="140"/>
      <c r="BZ18" s="140"/>
      <c r="CA18" s="141"/>
      <c r="CB18" s="142"/>
      <c r="CC18" s="142"/>
      <c r="CD18" s="141"/>
      <c r="CE18" s="141"/>
      <c r="CF18" s="142"/>
      <c r="CG18" s="142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3"/>
      <c r="CT18" s="139"/>
      <c r="CU18" s="140"/>
      <c r="CV18" s="140"/>
      <c r="CW18" s="140"/>
      <c r="CX18" s="140"/>
      <c r="CY18" s="140"/>
      <c r="CZ18" s="140"/>
      <c r="DA18" s="141"/>
      <c r="DB18" s="142"/>
      <c r="DC18" s="142"/>
      <c r="DD18" s="141"/>
      <c r="DE18" s="141"/>
      <c r="DF18" s="142"/>
      <c r="DG18" s="142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3"/>
      <c r="DT18" s="139"/>
      <c r="DU18" s="140"/>
      <c r="DV18" s="140"/>
      <c r="DW18" s="140"/>
      <c r="DX18" s="140"/>
      <c r="DY18" s="140"/>
      <c r="DZ18" s="140"/>
      <c r="EA18" s="141"/>
      <c r="EB18" s="142"/>
      <c r="EC18" s="142"/>
      <c r="ED18" s="141"/>
      <c r="EE18" s="141"/>
      <c r="EF18" s="142"/>
      <c r="EG18" s="142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3"/>
      <c r="ET18" s="139"/>
      <c r="EU18" s="140"/>
      <c r="EV18" s="140"/>
      <c r="EW18" s="140"/>
      <c r="EX18" s="140"/>
      <c r="EY18" s="140"/>
      <c r="EZ18" s="140"/>
      <c r="FA18" s="141"/>
      <c r="FB18" s="142"/>
      <c r="FC18" s="142"/>
      <c r="FD18" s="141"/>
      <c r="FE18" s="141"/>
      <c r="FF18" s="142"/>
      <c r="FG18" s="142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3"/>
      <c r="FT18" s="139"/>
      <c r="FU18" s="140"/>
      <c r="FV18" s="140"/>
      <c r="FW18" s="140"/>
      <c r="FX18" s="140"/>
      <c r="FY18" s="140"/>
      <c r="FZ18" s="140"/>
      <c r="GA18" s="141"/>
      <c r="GB18" s="142"/>
      <c r="GC18" s="142"/>
      <c r="GD18" s="141"/>
      <c r="GE18" s="141"/>
      <c r="GF18" s="142"/>
      <c r="GG18" s="142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3"/>
      <c r="GT18" s="139"/>
      <c r="GU18" s="140"/>
      <c r="GV18" s="140"/>
      <c r="GW18" s="140"/>
      <c r="GX18" s="140"/>
      <c r="GY18" s="140"/>
      <c r="GZ18" s="140"/>
      <c r="HA18" s="141"/>
      <c r="HB18" s="142"/>
      <c r="HC18" s="142"/>
      <c r="HD18" s="141"/>
      <c r="HE18" s="141"/>
      <c r="HF18" s="142"/>
      <c r="HG18" s="142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3"/>
      <c r="HT18" s="152">
        <f t="shared" si="4"/>
        <v>0</v>
      </c>
      <c r="HU18" s="152">
        <f t="shared" si="5"/>
        <v>0</v>
      </c>
      <c r="HV18" s="152">
        <f t="shared" si="6"/>
        <v>0</v>
      </c>
      <c r="HW18" s="152">
        <f t="shared" si="7"/>
        <v>0</v>
      </c>
      <c r="HX18" s="152">
        <f t="shared" si="8"/>
        <v>0</v>
      </c>
      <c r="HY18" s="152">
        <f t="shared" si="9"/>
        <v>0</v>
      </c>
      <c r="HZ18" s="152">
        <f t="shared" si="10"/>
        <v>0</v>
      </c>
      <c r="IA18" s="152">
        <f t="shared" si="11"/>
        <v>0</v>
      </c>
      <c r="IB18" s="153">
        <f t="shared" si="12"/>
        <v>0</v>
      </c>
      <c r="IC18" s="153">
        <f t="shared" si="13"/>
        <v>0</v>
      </c>
      <c r="ID18" s="152">
        <f t="shared" si="14"/>
        <v>0</v>
      </c>
      <c r="IE18" s="152">
        <f t="shared" si="15"/>
        <v>0</v>
      </c>
      <c r="IF18" s="153">
        <f t="shared" si="16"/>
        <v>0</v>
      </c>
      <c r="IG18" s="153">
        <f t="shared" si="17"/>
        <v>0</v>
      </c>
      <c r="IH18" s="152">
        <f t="shared" si="18"/>
        <v>0</v>
      </c>
      <c r="II18" s="152">
        <f t="shared" si="19"/>
        <v>0</v>
      </c>
      <c r="IJ18" s="152">
        <f t="shared" si="20"/>
        <v>0</v>
      </c>
      <c r="IK18" s="152">
        <f t="shared" si="21"/>
        <v>0</v>
      </c>
      <c r="IL18" s="152">
        <f t="shared" si="22"/>
        <v>0</v>
      </c>
      <c r="IM18" s="152">
        <f t="shared" si="23"/>
        <v>0</v>
      </c>
      <c r="IN18" s="152">
        <f t="shared" si="24"/>
        <v>0</v>
      </c>
      <c r="IO18" s="152">
        <f t="shared" si="25"/>
        <v>0</v>
      </c>
      <c r="IP18" s="152">
        <f t="shared" si="26"/>
        <v>0</v>
      </c>
      <c r="IQ18" s="152">
        <f t="shared" si="27"/>
        <v>0</v>
      </c>
      <c r="IR18" s="152">
        <f t="shared" si="28"/>
        <v>0</v>
      </c>
      <c r="IS18" s="152">
        <f t="shared" si="29"/>
        <v>0</v>
      </c>
      <c r="IU18" s="154"/>
    </row>
    <row r="19" spans="1:255" x14ac:dyDescent="0.25">
      <c r="A19" s="67" t="s">
        <v>7</v>
      </c>
      <c r="B19" s="127">
        <f>[1]Заимствование2019!$C$20/1000000</f>
        <v>278.49</v>
      </c>
      <c r="C19" s="127">
        <f>[1]Заимствование2019!$E$20/1000000</f>
        <v>21</v>
      </c>
      <c r="D19" s="128">
        <f t="shared" si="30"/>
        <v>299.49</v>
      </c>
      <c r="E19" s="129"/>
      <c r="F19" s="129"/>
      <c r="G19" s="129"/>
      <c r="H19" s="130"/>
      <c r="I19" s="130">
        <v>299.49</v>
      </c>
      <c r="J19" s="131"/>
      <c r="K19" s="132"/>
      <c r="L19" s="132"/>
      <c r="M19" s="133">
        <f t="shared" si="0"/>
        <v>299.49</v>
      </c>
      <c r="N19" s="134">
        <f t="shared" si="1"/>
        <v>1</v>
      </c>
      <c r="O19" s="135">
        <f t="shared" si="32"/>
        <v>34</v>
      </c>
      <c r="P19" s="135">
        <f t="shared" si="31"/>
        <v>299.49</v>
      </c>
      <c r="Q19" s="136">
        <f t="shared" si="2"/>
        <v>1</v>
      </c>
      <c r="R19" s="137">
        <f t="shared" si="3"/>
        <v>1</v>
      </c>
      <c r="S19" s="138">
        <f t="shared" si="33"/>
        <v>0</v>
      </c>
      <c r="T19" s="146"/>
      <c r="U19" s="141"/>
      <c r="V19" s="141"/>
      <c r="W19" s="141"/>
      <c r="X19" s="141"/>
      <c r="Y19" s="141"/>
      <c r="Z19" s="141"/>
      <c r="AA19" s="141"/>
      <c r="AB19" s="142"/>
      <c r="AC19" s="142"/>
      <c r="AD19" s="141"/>
      <c r="AE19" s="141"/>
      <c r="AF19" s="142"/>
      <c r="AG19" s="142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7"/>
      <c r="AT19" s="150"/>
      <c r="AU19" s="145"/>
      <c r="AV19" s="148"/>
      <c r="AW19" s="145"/>
      <c r="AX19" s="148"/>
      <c r="AY19" s="148"/>
      <c r="AZ19" s="148"/>
      <c r="BA19" s="148"/>
      <c r="BB19" s="149"/>
      <c r="BC19" s="149"/>
      <c r="BD19" s="148"/>
      <c r="BE19" s="148"/>
      <c r="BF19" s="149"/>
      <c r="BG19" s="149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51"/>
      <c r="BT19" s="139"/>
      <c r="BU19" s="140"/>
      <c r="BV19" s="140"/>
      <c r="BW19" s="140"/>
      <c r="BX19" s="140"/>
      <c r="BY19" s="140"/>
      <c r="BZ19" s="140"/>
      <c r="CA19" s="141"/>
      <c r="CB19" s="142"/>
      <c r="CC19" s="142"/>
      <c r="CD19" s="141"/>
      <c r="CE19" s="141"/>
      <c r="CF19" s="142"/>
      <c r="CG19" s="142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3"/>
      <c r="CT19" s="139"/>
      <c r="CU19" s="140"/>
      <c r="CV19" s="140"/>
      <c r="CW19" s="140"/>
      <c r="CX19" s="140"/>
      <c r="CY19" s="140"/>
      <c r="CZ19" s="140"/>
      <c r="DA19" s="141"/>
      <c r="DB19" s="142"/>
      <c r="DC19" s="142"/>
      <c r="DD19" s="141"/>
      <c r="DE19" s="141"/>
      <c r="DF19" s="142"/>
      <c r="DG19" s="142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3"/>
      <c r="DT19" s="139"/>
      <c r="DU19" s="140"/>
      <c r="DV19" s="140"/>
      <c r="DW19" s="140"/>
      <c r="DX19" s="140"/>
      <c r="DY19" s="140"/>
      <c r="DZ19" s="140"/>
      <c r="EA19" s="141"/>
      <c r="EB19" s="142"/>
      <c r="EC19" s="142"/>
      <c r="ED19" s="141"/>
      <c r="EE19" s="141"/>
      <c r="EF19" s="142"/>
      <c r="EG19" s="142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3"/>
      <c r="ET19" s="139">
        <v>0</v>
      </c>
      <c r="EU19" s="140">
        <v>0</v>
      </c>
      <c r="EV19" s="140"/>
      <c r="EW19" s="140"/>
      <c r="EX19" s="140">
        <v>34</v>
      </c>
      <c r="EY19" s="140">
        <v>299.49</v>
      </c>
      <c r="EZ19" s="140">
        <v>18</v>
      </c>
      <c r="FA19" s="141">
        <v>159.6</v>
      </c>
      <c r="FB19" s="142"/>
      <c r="FC19" s="142"/>
      <c r="FD19" s="141"/>
      <c r="FE19" s="141"/>
      <c r="FF19" s="142"/>
      <c r="FG19" s="142"/>
      <c r="FH19" s="141">
        <v>16</v>
      </c>
      <c r="FI19" s="141">
        <f>139.9-0.05</f>
        <v>139.85</v>
      </c>
      <c r="FJ19" s="141">
        <v>0</v>
      </c>
      <c r="FK19" s="141">
        <v>0</v>
      </c>
      <c r="FL19" s="141">
        <v>16</v>
      </c>
      <c r="FM19" s="141">
        <v>139.85</v>
      </c>
      <c r="FN19" s="141">
        <v>17</v>
      </c>
      <c r="FO19" s="141">
        <f>EY19-FQ19</f>
        <v>142.31</v>
      </c>
      <c r="FP19" s="141">
        <v>17</v>
      </c>
      <c r="FQ19" s="141">
        <v>157.18</v>
      </c>
      <c r="FR19" s="141">
        <v>16</v>
      </c>
      <c r="FS19" s="143">
        <v>39</v>
      </c>
      <c r="FT19" s="139"/>
      <c r="FU19" s="140"/>
      <c r="FV19" s="140"/>
      <c r="FW19" s="140"/>
      <c r="FX19" s="140"/>
      <c r="FY19" s="140"/>
      <c r="FZ19" s="140"/>
      <c r="GA19" s="141"/>
      <c r="GB19" s="142"/>
      <c r="GC19" s="142"/>
      <c r="GD19" s="141"/>
      <c r="GE19" s="141"/>
      <c r="GF19" s="142"/>
      <c r="GG19" s="142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3"/>
      <c r="GT19" s="139"/>
      <c r="GU19" s="140"/>
      <c r="GV19" s="140"/>
      <c r="GW19" s="140"/>
      <c r="GX19" s="140"/>
      <c r="GY19" s="140"/>
      <c r="GZ19" s="140"/>
      <c r="HA19" s="141"/>
      <c r="HB19" s="142"/>
      <c r="HC19" s="142"/>
      <c r="HD19" s="141"/>
      <c r="HE19" s="141"/>
      <c r="HF19" s="142"/>
      <c r="HG19" s="142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3"/>
      <c r="HT19" s="152">
        <f t="shared" si="4"/>
        <v>0</v>
      </c>
      <c r="HU19" s="152">
        <f t="shared" si="5"/>
        <v>0</v>
      </c>
      <c r="HV19" s="152">
        <f t="shared" si="6"/>
        <v>0</v>
      </c>
      <c r="HW19" s="152">
        <f t="shared" si="7"/>
        <v>0</v>
      </c>
      <c r="HX19" s="152">
        <f t="shared" si="8"/>
        <v>34</v>
      </c>
      <c r="HY19" s="152">
        <f t="shared" si="9"/>
        <v>299.49</v>
      </c>
      <c r="HZ19" s="152">
        <f t="shared" si="10"/>
        <v>18</v>
      </c>
      <c r="IA19" s="152">
        <f t="shared" si="11"/>
        <v>159.6</v>
      </c>
      <c r="IB19" s="153">
        <f t="shared" si="12"/>
        <v>0</v>
      </c>
      <c r="IC19" s="153">
        <f t="shared" si="13"/>
        <v>0</v>
      </c>
      <c r="ID19" s="152">
        <f t="shared" si="14"/>
        <v>0</v>
      </c>
      <c r="IE19" s="152">
        <f t="shared" si="15"/>
        <v>0</v>
      </c>
      <c r="IF19" s="153">
        <f t="shared" si="16"/>
        <v>0</v>
      </c>
      <c r="IG19" s="153">
        <f t="shared" si="17"/>
        <v>0</v>
      </c>
      <c r="IH19" s="152">
        <f t="shared" si="18"/>
        <v>16</v>
      </c>
      <c r="II19" s="152">
        <f t="shared" si="19"/>
        <v>139.85</v>
      </c>
      <c r="IJ19" s="152">
        <f t="shared" si="20"/>
        <v>0</v>
      </c>
      <c r="IK19" s="152">
        <f t="shared" si="21"/>
        <v>0</v>
      </c>
      <c r="IL19" s="152">
        <f t="shared" si="22"/>
        <v>16</v>
      </c>
      <c r="IM19" s="152">
        <f t="shared" si="23"/>
        <v>139.85</v>
      </c>
      <c r="IN19" s="152">
        <f t="shared" si="24"/>
        <v>17</v>
      </c>
      <c r="IO19" s="152">
        <f t="shared" si="25"/>
        <v>142.31</v>
      </c>
      <c r="IP19" s="152">
        <f t="shared" si="26"/>
        <v>17</v>
      </c>
      <c r="IQ19" s="152">
        <f t="shared" si="27"/>
        <v>157.18</v>
      </c>
      <c r="IR19" s="152">
        <f t="shared" si="28"/>
        <v>16</v>
      </c>
      <c r="IS19" s="152">
        <f t="shared" si="29"/>
        <v>39</v>
      </c>
      <c r="IU19" s="154"/>
    </row>
    <row r="20" spans="1:255" x14ac:dyDescent="0.25">
      <c r="A20" s="67" t="s">
        <v>6</v>
      </c>
      <c r="B20" s="127">
        <f>[1]Заимствование2019!$C$13/1000000</f>
        <v>699.26499999999999</v>
      </c>
      <c r="C20" s="127"/>
      <c r="D20" s="128">
        <f t="shared" si="30"/>
        <v>699.26499999999999</v>
      </c>
      <c r="E20" s="129"/>
      <c r="F20" s="129"/>
      <c r="G20" s="129"/>
      <c r="H20" s="130"/>
      <c r="I20" s="130"/>
      <c r="J20" s="131"/>
      <c r="K20" s="132"/>
      <c r="L20" s="132"/>
      <c r="M20" s="133">
        <f t="shared" si="0"/>
        <v>0</v>
      </c>
      <c r="N20" s="134">
        <f t="shared" si="1"/>
        <v>0</v>
      </c>
      <c r="O20" s="135">
        <f t="shared" si="32"/>
        <v>0</v>
      </c>
      <c r="P20" s="135">
        <f t="shared" si="31"/>
        <v>0</v>
      </c>
      <c r="Q20" s="136">
        <f t="shared" si="2"/>
        <v>0</v>
      </c>
      <c r="R20" s="137">
        <f t="shared" si="3"/>
        <v>0</v>
      </c>
      <c r="S20" s="138">
        <f t="shared" si="33"/>
        <v>0</v>
      </c>
      <c r="T20" s="146"/>
      <c r="U20" s="141"/>
      <c r="V20" s="141"/>
      <c r="W20" s="141"/>
      <c r="X20" s="141"/>
      <c r="Y20" s="141"/>
      <c r="Z20" s="141"/>
      <c r="AA20" s="141"/>
      <c r="AB20" s="142"/>
      <c r="AC20" s="142"/>
      <c r="AD20" s="141"/>
      <c r="AE20" s="141"/>
      <c r="AF20" s="142"/>
      <c r="AG20" s="142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7"/>
      <c r="AT20" s="150"/>
      <c r="AU20" s="145"/>
      <c r="AV20" s="148"/>
      <c r="AW20" s="145"/>
      <c r="AX20" s="148"/>
      <c r="AY20" s="148"/>
      <c r="AZ20" s="148"/>
      <c r="BA20" s="148"/>
      <c r="BB20" s="149"/>
      <c r="BC20" s="149"/>
      <c r="BD20" s="148"/>
      <c r="BE20" s="148"/>
      <c r="BF20" s="149"/>
      <c r="BG20" s="149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51"/>
      <c r="BT20" s="139"/>
      <c r="BU20" s="140"/>
      <c r="BV20" s="140"/>
      <c r="BW20" s="140"/>
      <c r="BX20" s="140"/>
      <c r="BY20" s="140"/>
      <c r="BZ20" s="140"/>
      <c r="CA20" s="141"/>
      <c r="CB20" s="142"/>
      <c r="CC20" s="142"/>
      <c r="CD20" s="141"/>
      <c r="CE20" s="141"/>
      <c r="CF20" s="142"/>
      <c r="CG20" s="142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3"/>
      <c r="CT20" s="139"/>
      <c r="CU20" s="140"/>
      <c r="CV20" s="140"/>
      <c r="CW20" s="140"/>
      <c r="CX20" s="140"/>
      <c r="CY20" s="140"/>
      <c r="CZ20" s="140"/>
      <c r="DA20" s="141"/>
      <c r="DB20" s="142"/>
      <c r="DC20" s="142"/>
      <c r="DD20" s="141"/>
      <c r="DE20" s="141"/>
      <c r="DF20" s="142"/>
      <c r="DG20" s="142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3"/>
      <c r="DT20" s="139"/>
      <c r="DU20" s="140"/>
      <c r="DV20" s="140"/>
      <c r="DW20" s="140"/>
      <c r="DX20" s="140"/>
      <c r="DY20" s="140"/>
      <c r="DZ20" s="140"/>
      <c r="EA20" s="141"/>
      <c r="EB20" s="142"/>
      <c r="EC20" s="142"/>
      <c r="ED20" s="141"/>
      <c r="EE20" s="141"/>
      <c r="EF20" s="142"/>
      <c r="EG20" s="142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3"/>
      <c r="ET20" s="139"/>
      <c r="EU20" s="140"/>
      <c r="EV20" s="140"/>
      <c r="EW20" s="140"/>
      <c r="EX20" s="140"/>
      <c r="EY20" s="140"/>
      <c r="EZ20" s="140"/>
      <c r="FA20" s="141"/>
      <c r="FB20" s="142"/>
      <c r="FC20" s="142"/>
      <c r="FD20" s="141"/>
      <c r="FE20" s="141"/>
      <c r="FF20" s="142"/>
      <c r="FG20" s="142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3"/>
      <c r="FT20" s="139"/>
      <c r="FU20" s="140"/>
      <c r="FV20" s="140"/>
      <c r="FW20" s="140"/>
      <c r="FX20" s="140"/>
      <c r="FY20" s="140"/>
      <c r="FZ20" s="140"/>
      <c r="GA20" s="141"/>
      <c r="GB20" s="142"/>
      <c r="GC20" s="142"/>
      <c r="GD20" s="141"/>
      <c r="GE20" s="141"/>
      <c r="GF20" s="142"/>
      <c r="GG20" s="142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3"/>
      <c r="GT20" s="139"/>
      <c r="GU20" s="140"/>
      <c r="GV20" s="140"/>
      <c r="GW20" s="140"/>
      <c r="GX20" s="140"/>
      <c r="GY20" s="140"/>
      <c r="GZ20" s="140"/>
      <c r="HA20" s="141"/>
      <c r="HB20" s="142"/>
      <c r="HC20" s="142"/>
      <c r="HD20" s="141"/>
      <c r="HE20" s="141"/>
      <c r="HF20" s="142"/>
      <c r="HG20" s="142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3"/>
      <c r="HT20" s="152">
        <f t="shared" si="4"/>
        <v>0</v>
      </c>
      <c r="HU20" s="152">
        <f t="shared" si="5"/>
        <v>0</v>
      </c>
      <c r="HV20" s="152">
        <f t="shared" si="6"/>
        <v>0</v>
      </c>
      <c r="HW20" s="152">
        <f t="shared" si="7"/>
        <v>0</v>
      </c>
      <c r="HX20" s="152">
        <f t="shared" si="8"/>
        <v>0</v>
      </c>
      <c r="HY20" s="152">
        <f t="shared" si="9"/>
        <v>0</v>
      </c>
      <c r="HZ20" s="152">
        <f t="shared" si="10"/>
        <v>0</v>
      </c>
      <c r="IA20" s="152">
        <f t="shared" si="11"/>
        <v>0</v>
      </c>
      <c r="IB20" s="153">
        <f t="shared" si="12"/>
        <v>0</v>
      </c>
      <c r="IC20" s="153">
        <f t="shared" si="13"/>
        <v>0</v>
      </c>
      <c r="ID20" s="152">
        <f t="shared" si="14"/>
        <v>0</v>
      </c>
      <c r="IE20" s="152">
        <f t="shared" si="15"/>
        <v>0</v>
      </c>
      <c r="IF20" s="153">
        <f t="shared" si="16"/>
        <v>0</v>
      </c>
      <c r="IG20" s="153">
        <f t="shared" si="17"/>
        <v>0</v>
      </c>
      <c r="IH20" s="152">
        <f t="shared" si="18"/>
        <v>0</v>
      </c>
      <c r="II20" s="152">
        <f t="shared" si="19"/>
        <v>0</v>
      </c>
      <c r="IJ20" s="152">
        <f t="shared" si="20"/>
        <v>0</v>
      </c>
      <c r="IK20" s="152">
        <f t="shared" si="21"/>
        <v>0</v>
      </c>
      <c r="IL20" s="152">
        <f t="shared" si="22"/>
        <v>0</v>
      </c>
      <c r="IM20" s="152">
        <f t="shared" si="23"/>
        <v>0</v>
      </c>
      <c r="IN20" s="152">
        <f t="shared" si="24"/>
        <v>0</v>
      </c>
      <c r="IO20" s="152">
        <f t="shared" si="25"/>
        <v>0</v>
      </c>
      <c r="IP20" s="152">
        <f t="shared" si="26"/>
        <v>0</v>
      </c>
      <c r="IQ20" s="152">
        <f t="shared" si="27"/>
        <v>0</v>
      </c>
      <c r="IR20" s="152">
        <f t="shared" si="28"/>
        <v>0</v>
      </c>
      <c r="IS20" s="152">
        <f t="shared" si="29"/>
        <v>0</v>
      </c>
      <c r="IU20" s="154"/>
    </row>
    <row r="21" spans="1:255" x14ac:dyDescent="0.25">
      <c r="A21" s="67" t="s">
        <v>10</v>
      </c>
      <c r="B21" s="127">
        <f>[1]Заимствование2019!$C$22/1000000</f>
        <v>397.67099999999999</v>
      </c>
      <c r="C21" s="127">
        <f>[1]Заимствование2019!$E$22/1000000</f>
        <v>146</v>
      </c>
      <c r="D21" s="128">
        <f t="shared" si="30"/>
        <v>543.67100000000005</v>
      </c>
      <c r="E21" s="129"/>
      <c r="F21" s="129"/>
      <c r="G21" s="129">
        <v>32</v>
      </c>
      <c r="H21" s="130"/>
      <c r="I21" s="130"/>
      <c r="J21" s="131"/>
      <c r="K21" s="132"/>
      <c r="L21" s="132"/>
      <c r="M21" s="133">
        <f t="shared" si="0"/>
        <v>32</v>
      </c>
      <c r="N21" s="134">
        <f t="shared" si="1"/>
        <v>5.8859126199484607E-2</v>
      </c>
      <c r="O21" s="135">
        <f t="shared" si="32"/>
        <v>12</v>
      </c>
      <c r="P21" s="135">
        <f t="shared" si="31"/>
        <v>32</v>
      </c>
      <c r="Q21" s="136">
        <f t="shared" si="2"/>
        <v>1</v>
      </c>
      <c r="R21" s="137">
        <f t="shared" si="3"/>
        <v>5.8859126199484607E-2</v>
      </c>
      <c r="S21" s="138">
        <f t="shared" si="33"/>
        <v>0</v>
      </c>
      <c r="T21" s="146"/>
      <c r="U21" s="141"/>
      <c r="V21" s="141"/>
      <c r="W21" s="141"/>
      <c r="X21" s="141"/>
      <c r="Y21" s="141"/>
      <c r="Z21" s="141"/>
      <c r="AA21" s="141"/>
      <c r="AB21" s="142"/>
      <c r="AC21" s="142"/>
      <c r="AD21" s="141"/>
      <c r="AE21" s="141"/>
      <c r="AF21" s="142"/>
      <c r="AG21" s="142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7"/>
      <c r="AT21" s="150"/>
      <c r="AU21" s="145"/>
      <c r="AV21" s="148"/>
      <c r="AW21" s="145"/>
      <c r="AX21" s="148">
        <v>12</v>
      </c>
      <c r="AY21" s="148">
        <v>32</v>
      </c>
      <c r="AZ21" s="148">
        <v>12</v>
      </c>
      <c r="BA21" s="148">
        <v>32</v>
      </c>
      <c r="BB21" s="149"/>
      <c r="BC21" s="149"/>
      <c r="BD21" s="148"/>
      <c r="BE21" s="148"/>
      <c r="BF21" s="149"/>
      <c r="BG21" s="149"/>
      <c r="BH21" s="148"/>
      <c r="BI21" s="148"/>
      <c r="BJ21" s="148"/>
      <c r="BK21" s="148"/>
      <c r="BL21" s="148"/>
      <c r="BM21" s="148"/>
      <c r="BN21" s="148">
        <v>5</v>
      </c>
      <c r="BO21" s="148">
        <v>12</v>
      </c>
      <c r="BP21" s="148">
        <v>7</v>
      </c>
      <c r="BQ21" s="148">
        <v>20</v>
      </c>
      <c r="BR21" s="148"/>
      <c r="BS21" s="151"/>
      <c r="BT21" s="139"/>
      <c r="BU21" s="140"/>
      <c r="BV21" s="140"/>
      <c r="BW21" s="140"/>
      <c r="BX21" s="140"/>
      <c r="BY21" s="140"/>
      <c r="BZ21" s="140"/>
      <c r="CA21" s="141"/>
      <c r="CB21" s="142"/>
      <c r="CC21" s="142"/>
      <c r="CD21" s="141"/>
      <c r="CE21" s="141"/>
      <c r="CF21" s="142"/>
      <c r="CG21" s="142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3"/>
      <c r="CT21" s="139"/>
      <c r="CU21" s="140"/>
      <c r="CV21" s="140"/>
      <c r="CW21" s="140"/>
      <c r="CX21" s="140"/>
      <c r="CY21" s="140"/>
      <c r="CZ21" s="140"/>
      <c r="DA21" s="141"/>
      <c r="DB21" s="142"/>
      <c r="DC21" s="142"/>
      <c r="DD21" s="141"/>
      <c r="DE21" s="141"/>
      <c r="DF21" s="142"/>
      <c r="DG21" s="142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3"/>
      <c r="DT21" s="139"/>
      <c r="DU21" s="140"/>
      <c r="DV21" s="140"/>
      <c r="DW21" s="140"/>
      <c r="DX21" s="140"/>
      <c r="DY21" s="140"/>
      <c r="DZ21" s="140"/>
      <c r="EA21" s="141"/>
      <c r="EB21" s="142"/>
      <c r="EC21" s="142"/>
      <c r="ED21" s="141"/>
      <c r="EE21" s="141"/>
      <c r="EF21" s="142"/>
      <c r="EG21" s="142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3"/>
      <c r="ET21" s="139"/>
      <c r="EU21" s="140"/>
      <c r="EV21" s="140"/>
      <c r="EW21" s="140"/>
      <c r="EX21" s="140"/>
      <c r="EY21" s="140"/>
      <c r="EZ21" s="140"/>
      <c r="FA21" s="141"/>
      <c r="FB21" s="142"/>
      <c r="FC21" s="142"/>
      <c r="FD21" s="141"/>
      <c r="FE21" s="141"/>
      <c r="FF21" s="142"/>
      <c r="FG21" s="142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3"/>
      <c r="FT21" s="139"/>
      <c r="FU21" s="140"/>
      <c r="FV21" s="140"/>
      <c r="FW21" s="140"/>
      <c r="FX21" s="140"/>
      <c r="FY21" s="140"/>
      <c r="FZ21" s="140"/>
      <c r="GA21" s="141"/>
      <c r="GB21" s="142"/>
      <c r="GC21" s="142"/>
      <c r="GD21" s="141"/>
      <c r="GE21" s="141"/>
      <c r="GF21" s="142"/>
      <c r="GG21" s="142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3"/>
      <c r="GT21" s="139"/>
      <c r="GU21" s="140"/>
      <c r="GV21" s="140"/>
      <c r="GW21" s="140"/>
      <c r="GX21" s="140"/>
      <c r="GY21" s="140"/>
      <c r="GZ21" s="140"/>
      <c r="HA21" s="141"/>
      <c r="HB21" s="142"/>
      <c r="HC21" s="142"/>
      <c r="HD21" s="141"/>
      <c r="HE21" s="141"/>
      <c r="HF21" s="142"/>
      <c r="HG21" s="142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3"/>
      <c r="HT21" s="152">
        <f t="shared" si="4"/>
        <v>0</v>
      </c>
      <c r="HU21" s="152">
        <f t="shared" si="5"/>
        <v>0</v>
      </c>
      <c r="HV21" s="152">
        <f t="shared" si="6"/>
        <v>0</v>
      </c>
      <c r="HW21" s="152">
        <f t="shared" si="7"/>
        <v>0</v>
      </c>
      <c r="HX21" s="152">
        <f t="shared" si="8"/>
        <v>12</v>
      </c>
      <c r="HY21" s="152">
        <f t="shared" si="9"/>
        <v>32</v>
      </c>
      <c r="HZ21" s="152">
        <f t="shared" si="10"/>
        <v>12</v>
      </c>
      <c r="IA21" s="152">
        <f t="shared" si="11"/>
        <v>32</v>
      </c>
      <c r="IB21" s="153">
        <f t="shared" si="12"/>
        <v>0</v>
      </c>
      <c r="IC21" s="153">
        <f t="shared" si="13"/>
        <v>0</v>
      </c>
      <c r="ID21" s="152">
        <f t="shared" si="14"/>
        <v>0</v>
      </c>
      <c r="IE21" s="152">
        <f t="shared" si="15"/>
        <v>0</v>
      </c>
      <c r="IF21" s="153">
        <f t="shared" si="16"/>
        <v>0</v>
      </c>
      <c r="IG21" s="153">
        <f t="shared" si="17"/>
        <v>0</v>
      </c>
      <c r="IH21" s="152">
        <f t="shared" si="18"/>
        <v>0</v>
      </c>
      <c r="II21" s="152">
        <f t="shared" si="19"/>
        <v>0</v>
      </c>
      <c r="IJ21" s="152">
        <f t="shared" si="20"/>
        <v>0</v>
      </c>
      <c r="IK21" s="152">
        <f t="shared" si="21"/>
        <v>0</v>
      </c>
      <c r="IL21" s="152">
        <f t="shared" si="22"/>
        <v>0</v>
      </c>
      <c r="IM21" s="152">
        <f t="shared" si="23"/>
        <v>0</v>
      </c>
      <c r="IN21" s="152">
        <f t="shared" si="24"/>
        <v>5</v>
      </c>
      <c r="IO21" s="152">
        <f t="shared" si="25"/>
        <v>12</v>
      </c>
      <c r="IP21" s="152">
        <f t="shared" si="26"/>
        <v>7</v>
      </c>
      <c r="IQ21" s="152">
        <f t="shared" si="27"/>
        <v>20</v>
      </c>
      <c r="IR21" s="152">
        <f t="shared" si="28"/>
        <v>0</v>
      </c>
      <c r="IS21" s="152">
        <f t="shared" si="29"/>
        <v>0</v>
      </c>
      <c r="IU21" s="154"/>
    </row>
    <row r="22" spans="1:255" x14ac:dyDescent="0.25">
      <c r="A22" s="67" t="s">
        <v>8</v>
      </c>
      <c r="B22" s="127">
        <f>[1]Заимствование2019!$C$14/1000000</f>
        <v>485.02699999999999</v>
      </c>
      <c r="C22" s="127">
        <f>[1]Заимствование2019!$E$14/1000000</f>
        <v>210.02</v>
      </c>
      <c r="D22" s="128">
        <f t="shared" si="30"/>
        <v>695.04700000000003</v>
      </c>
      <c r="E22" s="129"/>
      <c r="F22" s="129"/>
      <c r="G22" s="129"/>
      <c r="H22" s="130"/>
      <c r="I22" s="130"/>
      <c r="J22" s="131"/>
      <c r="K22" s="132"/>
      <c r="L22" s="132"/>
      <c r="M22" s="133">
        <f t="shared" si="0"/>
        <v>0</v>
      </c>
      <c r="N22" s="134">
        <f t="shared" si="1"/>
        <v>0</v>
      </c>
      <c r="O22" s="135">
        <f t="shared" si="32"/>
        <v>0</v>
      </c>
      <c r="P22" s="135">
        <f t="shared" si="31"/>
        <v>0</v>
      </c>
      <c r="Q22" s="136">
        <f t="shared" si="2"/>
        <v>0</v>
      </c>
      <c r="R22" s="137">
        <f t="shared" si="3"/>
        <v>0</v>
      </c>
      <c r="S22" s="138">
        <f t="shared" si="33"/>
        <v>0</v>
      </c>
      <c r="T22" s="146"/>
      <c r="U22" s="141"/>
      <c r="V22" s="141"/>
      <c r="W22" s="141"/>
      <c r="X22" s="141"/>
      <c r="Y22" s="141"/>
      <c r="Z22" s="141"/>
      <c r="AA22" s="141"/>
      <c r="AB22" s="142"/>
      <c r="AC22" s="142"/>
      <c r="AD22" s="141"/>
      <c r="AE22" s="141"/>
      <c r="AF22" s="142"/>
      <c r="AG22" s="142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7"/>
      <c r="AT22" s="150"/>
      <c r="AU22" s="145"/>
      <c r="AV22" s="148"/>
      <c r="AW22" s="145"/>
      <c r="AX22" s="148"/>
      <c r="AY22" s="148"/>
      <c r="AZ22" s="148"/>
      <c r="BA22" s="148"/>
      <c r="BB22" s="149"/>
      <c r="BC22" s="149"/>
      <c r="BD22" s="148"/>
      <c r="BE22" s="148"/>
      <c r="BF22" s="149"/>
      <c r="BG22" s="149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51"/>
      <c r="BT22" s="139"/>
      <c r="BU22" s="140"/>
      <c r="BV22" s="140"/>
      <c r="BW22" s="140"/>
      <c r="BX22" s="140"/>
      <c r="BY22" s="140"/>
      <c r="BZ22" s="140"/>
      <c r="CA22" s="141"/>
      <c r="CB22" s="142"/>
      <c r="CC22" s="142"/>
      <c r="CD22" s="141"/>
      <c r="CE22" s="141"/>
      <c r="CF22" s="142"/>
      <c r="CG22" s="142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3"/>
      <c r="CT22" s="139"/>
      <c r="CU22" s="140"/>
      <c r="CV22" s="140"/>
      <c r="CW22" s="140"/>
      <c r="CX22" s="140"/>
      <c r="CY22" s="140"/>
      <c r="CZ22" s="140"/>
      <c r="DA22" s="141"/>
      <c r="DB22" s="142"/>
      <c r="DC22" s="142"/>
      <c r="DD22" s="141"/>
      <c r="DE22" s="141"/>
      <c r="DF22" s="142"/>
      <c r="DG22" s="142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3"/>
      <c r="DT22" s="139"/>
      <c r="DU22" s="140"/>
      <c r="DV22" s="140"/>
      <c r="DW22" s="140"/>
      <c r="DX22" s="140"/>
      <c r="DY22" s="140"/>
      <c r="DZ22" s="140"/>
      <c r="EA22" s="141"/>
      <c r="EB22" s="142"/>
      <c r="EC22" s="142"/>
      <c r="ED22" s="141"/>
      <c r="EE22" s="141"/>
      <c r="EF22" s="142"/>
      <c r="EG22" s="142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3"/>
      <c r="ET22" s="139"/>
      <c r="EU22" s="140"/>
      <c r="EV22" s="140"/>
      <c r="EW22" s="140"/>
      <c r="EX22" s="140"/>
      <c r="EY22" s="140"/>
      <c r="EZ22" s="140"/>
      <c r="FA22" s="141"/>
      <c r="FB22" s="142"/>
      <c r="FC22" s="142"/>
      <c r="FD22" s="141"/>
      <c r="FE22" s="141"/>
      <c r="FF22" s="142"/>
      <c r="FG22" s="142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3"/>
      <c r="FT22" s="139"/>
      <c r="FU22" s="140"/>
      <c r="FV22" s="140"/>
      <c r="FW22" s="140"/>
      <c r="FX22" s="140"/>
      <c r="FY22" s="140"/>
      <c r="FZ22" s="140"/>
      <c r="GA22" s="141"/>
      <c r="GB22" s="142"/>
      <c r="GC22" s="142"/>
      <c r="GD22" s="141"/>
      <c r="GE22" s="141"/>
      <c r="GF22" s="142"/>
      <c r="GG22" s="142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3"/>
      <c r="GT22" s="139"/>
      <c r="GU22" s="140"/>
      <c r="GV22" s="140"/>
      <c r="GW22" s="140"/>
      <c r="GX22" s="140"/>
      <c r="GY22" s="140"/>
      <c r="GZ22" s="140"/>
      <c r="HA22" s="141"/>
      <c r="HB22" s="142"/>
      <c r="HC22" s="142"/>
      <c r="HD22" s="141"/>
      <c r="HE22" s="141"/>
      <c r="HF22" s="142"/>
      <c r="HG22" s="142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3"/>
      <c r="HT22" s="152">
        <f t="shared" si="4"/>
        <v>0</v>
      </c>
      <c r="HU22" s="152">
        <f t="shared" si="5"/>
        <v>0</v>
      </c>
      <c r="HV22" s="152">
        <f t="shared" si="6"/>
        <v>0</v>
      </c>
      <c r="HW22" s="152">
        <f t="shared" si="7"/>
        <v>0</v>
      </c>
      <c r="HX22" s="152">
        <f t="shared" si="8"/>
        <v>0</v>
      </c>
      <c r="HY22" s="152">
        <f t="shared" si="9"/>
        <v>0</v>
      </c>
      <c r="HZ22" s="152">
        <f t="shared" si="10"/>
        <v>0</v>
      </c>
      <c r="IA22" s="152">
        <f t="shared" si="11"/>
        <v>0</v>
      </c>
      <c r="IB22" s="153">
        <f t="shared" si="12"/>
        <v>0</v>
      </c>
      <c r="IC22" s="153">
        <f t="shared" si="13"/>
        <v>0</v>
      </c>
      <c r="ID22" s="152">
        <f t="shared" si="14"/>
        <v>0</v>
      </c>
      <c r="IE22" s="152">
        <f t="shared" si="15"/>
        <v>0</v>
      </c>
      <c r="IF22" s="153">
        <f t="shared" si="16"/>
        <v>0</v>
      </c>
      <c r="IG22" s="153">
        <f t="shared" si="17"/>
        <v>0</v>
      </c>
      <c r="IH22" s="152">
        <f t="shared" si="18"/>
        <v>0</v>
      </c>
      <c r="II22" s="152">
        <f t="shared" si="19"/>
        <v>0</v>
      </c>
      <c r="IJ22" s="152">
        <f t="shared" si="20"/>
        <v>0</v>
      </c>
      <c r="IK22" s="152">
        <f t="shared" si="21"/>
        <v>0</v>
      </c>
      <c r="IL22" s="152">
        <f t="shared" si="22"/>
        <v>0</v>
      </c>
      <c r="IM22" s="152">
        <f t="shared" si="23"/>
        <v>0</v>
      </c>
      <c r="IN22" s="152">
        <f t="shared" si="24"/>
        <v>0</v>
      </c>
      <c r="IO22" s="152">
        <f t="shared" si="25"/>
        <v>0</v>
      </c>
      <c r="IP22" s="152">
        <f t="shared" si="26"/>
        <v>0</v>
      </c>
      <c r="IQ22" s="152">
        <f t="shared" si="27"/>
        <v>0</v>
      </c>
      <c r="IR22" s="152">
        <f t="shared" si="28"/>
        <v>0</v>
      </c>
      <c r="IS22" s="152">
        <f t="shared" si="29"/>
        <v>0</v>
      </c>
      <c r="IU22" s="154"/>
    </row>
    <row r="23" spans="1:255" x14ac:dyDescent="0.25">
      <c r="A23" s="67" t="s">
        <v>17</v>
      </c>
      <c r="B23" s="127">
        <f>[1]Заимствование2019!$C$15/1000000</f>
        <v>618.07600000000002</v>
      </c>
      <c r="C23" s="127"/>
      <c r="D23" s="128">
        <f t="shared" si="30"/>
        <v>618.07600000000002</v>
      </c>
      <c r="E23" s="129"/>
      <c r="F23" s="129"/>
      <c r="G23" s="129"/>
      <c r="H23" s="130"/>
      <c r="I23" s="130"/>
      <c r="J23" s="131"/>
      <c r="K23" s="132"/>
      <c r="L23" s="132"/>
      <c r="M23" s="133">
        <f t="shared" si="0"/>
        <v>0</v>
      </c>
      <c r="N23" s="134">
        <f t="shared" si="1"/>
        <v>0</v>
      </c>
      <c r="O23" s="135">
        <f t="shared" si="32"/>
        <v>0</v>
      </c>
      <c r="P23" s="135">
        <f t="shared" si="31"/>
        <v>0</v>
      </c>
      <c r="Q23" s="136">
        <f t="shared" si="2"/>
        <v>0</v>
      </c>
      <c r="R23" s="137">
        <f t="shared" si="3"/>
        <v>0</v>
      </c>
      <c r="S23" s="138">
        <f t="shared" si="33"/>
        <v>0</v>
      </c>
      <c r="T23" s="146"/>
      <c r="U23" s="141"/>
      <c r="V23" s="141"/>
      <c r="W23" s="141"/>
      <c r="X23" s="141"/>
      <c r="Y23" s="141"/>
      <c r="Z23" s="141"/>
      <c r="AA23" s="141"/>
      <c r="AB23" s="142"/>
      <c r="AC23" s="142"/>
      <c r="AD23" s="141"/>
      <c r="AE23" s="141"/>
      <c r="AF23" s="142"/>
      <c r="AG23" s="142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7"/>
      <c r="AT23" s="150"/>
      <c r="AU23" s="145"/>
      <c r="AV23" s="148"/>
      <c r="AW23" s="145"/>
      <c r="AX23" s="148"/>
      <c r="AY23" s="148"/>
      <c r="AZ23" s="148"/>
      <c r="BA23" s="148"/>
      <c r="BB23" s="149"/>
      <c r="BC23" s="149"/>
      <c r="BD23" s="148"/>
      <c r="BE23" s="148"/>
      <c r="BF23" s="149"/>
      <c r="BG23" s="149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51"/>
      <c r="BT23" s="139"/>
      <c r="BU23" s="140"/>
      <c r="BV23" s="140"/>
      <c r="BW23" s="140"/>
      <c r="BX23" s="140">
        <v>0</v>
      </c>
      <c r="BY23" s="140">
        <v>0</v>
      </c>
      <c r="BZ23" s="140"/>
      <c r="CA23" s="141"/>
      <c r="CB23" s="142"/>
      <c r="CC23" s="142"/>
      <c r="CD23" s="140">
        <v>0</v>
      </c>
      <c r="CE23" s="140">
        <v>0</v>
      </c>
      <c r="CF23" s="142"/>
      <c r="CG23" s="142"/>
      <c r="CH23" s="141"/>
      <c r="CI23" s="141"/>
      <c r="CJ23" s="141"/>
      <c r="CK23" s="141"/>
      <c r="CL23" s="140">
        <v>0</v>
      </c>
      <c r="CM23" s="140">
        <v>0</v>
      </c>
      <c r="CN23" s="140">
        <v>0</v>
      </c>
      <c r="CO23" s="140">
        <v>0</v>
      </c>
      <c r="CP23" s="140">
        <v>0</v>
      </c>
      <c r="CQ23" s="140">
        <v>0</v>
      </c>
      <c r="CR23" s="140">
        <v>0</v>
      </c>
      <c r="CS23" s="140">
        <v>0</v>
      </c>
      <c r="CT23" s="139"/>
      <c r="CU23" s="140"/>
      <c r="CV23" s="140"/>
      <c r="CW23" s="140"/>
      <c r="CX23" s="140"/>
      <c r="CY23" s="140"/>
      <c r="CZ23" s="140"/>
      <c r="DA23" s="141"/>
      <c r="DB23" s="142"/>
      <c r="DC23" s="142"/>
      <c r="DD23" s="141"/>
      <c r="DE23" s="141"/>
      <c r="DF23" s="142"/>
      <c r="DG23" s="142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3"/>
      <c r="DT23" s="139"/>
      <c r="DU23" s="140"/>
      <c r="DV23" s="140"/>
      <c r="DW23" s="140"/>
      <c r="DX23" s="140"/>
      <c r="DY23" s="140"/>
      <c r="DZ23" s="140"/>
      <c r="EA23" s="141"/>
      <c r="EB23" s="142"/>
      <c r="EC23" s="142"/>
      <c r="ED23" s="141"/>
      <c r="EE23" s="141"/>
      <c r="EF23" s="142"/>
      <c r="EG23" s="142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3"/>
      <c r="ET23" s="139"/>
      <c r="EU23" s="140"/>
      <c r="EV23" s="140"/>
      <c r="EW23" s="140"/>
      <c r="EX23" s="140"/>
      <c r="EY23" s="140"/>
      <c r="EZ23" s="140"/>
      <c r="FA23" s="141"/>
      <c r="FB23" s="142"/>
      <c r="FC23" s="142"/>
      <c r="FD23" s="141"/>
      <c r="FE23" s="141"/>
      <c r="FF23" s="142"/>
      <c r="FG23" s="142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3"/>
      <c r="FT23" s="139"/>
      <c r="FU23" s="140"/>
      <c r="FV23" s="140"/>
      <c r="FW23" s="140"/>
      <c r="FX23" s="140"/>
      <c r="FY23" s="140"/>
      <c r="FZ23" s="140"/>
      <c r="GA23" s="141"/>
      <c r="GB23" s="142"/>
      <c r="GC23" s="142"/>
      <c r="GD23" s="141"/>
      <c r="GE23" s="141"/>
      <c r="GF23" s="142"/>
      <c r="GG23" s="142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3"/>
      <c r="GT23" s="139"/>
      <c r="GU23" s="140"/>
      <c r="GV23" s="140"/>
      <c r="GW23" s="140"/>
      <c r="GX23" s="140"/>
      <c r="GY23" s="140"/>
      <c r="GZ23" s="140"/>
      <c r="HA23" s="141"/>
      <c r="HB23" s="142"/>
      <c r="HC23" s="142"/>
      <c r="HD23" s="141"/>
      <c r="HE23" s="141"/>
      <c r="HF23" s="142"/>
      <c r="HG23" s="142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3"/>
      <c r="HT23" s="152">
        <f t="shared" si="4"/>
        <v>0</v>
      </c>
      <c r="HU23" s="152">
        <f t="shared" si="5"/>
        <v>0</v>
      </c>
      <c r="HV23" s="152">
        <f t="shared" si="6"/>
        <v>0</v>
      </c>
      <c r="HW23" s="152">
        <f t="shared" si="7"/>
        <v>0</v>
      </c>
      <c r="HX23" s="152">
        <f t="shared" si="8"/>
        <v>0</v>
      </c>
      <c r="HY23" s="152">
        <f t="shared" si="9"/>
        <v>0</v>
      </c>
      <c r="HZ23" s="152">
        <f t="shared" si="10"/>
        <v>0</v>
      </c>
      <c r="IA23" s="152">
        <f t="shared" si="11"/>
        <v>0</v>
      </c>
      <c r="IB23" s="153">
        <f t="shared" si="12"/>
        <v>0</v>
      </c>
      <c r="IC23" s="153">
        <f t="shared" si="13"/>
        <v>0</v>
      </c>
      <c r="ID23" s="152">
        <f t="shared" si="14"/>
        <v>0</v>
      </c>
      <c r="IE23" s="152">
        <f t="shared" si="15"/>
        <v>0</v>
      </c>
      <c r="IF23" s="153">
        <f t="shared" si="16"/>
        <v>0</v>
      </c>
      <c r="IG23" s="153">
        <f t="shared" si="17"/>
        <v>0</v>
      </c>
      <c r="IH23" s="152">
        <f t="shared" si="18"/>
        <v>0</v>
      </c>
      <c r="II23" s="152">
        <f t="shared" si="19"/>
        <v>0</v>
      </c>
      <c r="IJ23" s="152">
        <f t="shared" si="20"/>
        <v>0</v>
      </c>
      <c r="IK23" s="152">
        <f t="shared" si="21"/>
        <v>0</v>
      </c>
      <c r="IL23" s="152">
        <f t="shared" si="22"/>
        <v>0</v>
      </c>
      <c r="IM23" s="152">
        <f t="shared" si="23"/>
        <v>0</v>
      </c>
      <c r="IN23" s="152">
        <f t="shared" si="24"/>
        <v>0</v>
      </c>
      <c r="IO23" s="152">
        <f t="shared" si="25"/>
        <v>0</v>
      </c>
      <c r="IP23" s="152">
        <f t="shared" si="26"/>
        <v>0</v>
      </c>
      <c r="IQ23" s="152">
        <f t="shared" si="27"/>
        <v>0</v>
      </c>
      <c r="IR23" s="152">
        <f t="shared" si="28"/>
        <v>0</v>
      </c>
      <c r="IS23" s="152">
        <f t="shared" si="29"/>
        <v>0</v>
      </c>
      <c r="IU23" s="154"/>
    </row>
    <row r="24" spans="1:255" ht="15.75" thickBot="1" x14ac:dyDescent="0.3">
      <c r="A24" s="67" t="s">
        <v>21</v>
      </c>
      <c r="B24" s="127">
        <f>[1]Заимствование2019!$C$16/1000000</f>
        <v>618.07600000000002</v>
      </c>
      <c r="C24" s="127">
        <v>585</v>
      </c>
      <c r="D24" s="128">
        <f t="shared" si="30"/>
        <v>1203.076</v>
      </c>
      <c r="E24" s="129"/>
      <c r="F24" s="129"/>
      <c r="G24" s="129"/>
      <c r="H24" s="130">
        <v>568.07600000000002</v>
      </c>
      <c r="I24" s="130"/>
      <c r="J24" s="155"/>
      <c r="K24" s="156"/>
      <c r="L24" s="156">
        <v>100</v>
      </c>
      <c r="M24" s="133">
        <f>SUM(E24:L24)</f>
        <v>668.07600000000002</v>
      </c>
      <c r="N24" s="134">
        <f t="shared" si="1"/>
        <v>0.55530656417383439</v>
      </c>
      <c r="O24" s="135">
        <f t="shared" si="32"/>
        <v>73</v>
      </c>
      <c r="P24" s="135">
        <f t="shared" si="31"/>
        <v>621.976</v>
      </c>
      <c r="Q24" s="136">
        <f t="shared" si="2"/>
        <v>0.93099587472084011</v>
      </c>
      <c r="R24" s="137">
        <f t="shared" si="3"/>
        <v>0.51698812045124332</v>
      </c>
      <c r="S24" s="138">
        <f t="shared" si="33"/>
        <v>46.100000000000023</v>
      </c>
      <c r="T24" s="146"/>
      <c r="U24" s="141"/>
      <c r="V24" s="141"/>
      <c r="W24" s="141"/>
      <c r="X24" s="141"/>
      <c r="Y24" s="141"/>
      <c r="Z24" s="141"/>
      <c r="AA24" s="141"/>
      <c r="AB24" s="142"/>
      <c r="AC24" s="142"/>
      <c r="AD24" s="141"/>
      <c r="AE24" s="141"/>
      <c r="AF24" s="142"/>
      <c r="AG24" s="142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7"/>
      <c r="AT24" s="150"/>
      <c r="AU24" s="145"/>
      <c r="AV24" s="148"/>
      <c r="AW24" s="145"/>
      <c r="AX24" s="148"/>
      <c r="AY24" s="148"/>
      <c r="AZ24" s="148"/>
      <c r="BA24" s="148"/>
      <c r="BB24" s="149"/>
      <c r="BC24" s="149"/>
      <c r="BD24" s="148"/>
      <c r="BE24" s="148"/>
      <c r="BF24" s="149"/>
      <c r="BG24" s="149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51"/>
      <c r="BT24" s="139"/>
      <c r="BU24" s="140"/>
      <c r="BV24" s="140"/>
      <c r="BW24" s="140"/>
      <c r="BX24" s="140">
        <v>66</v>
      </c>
      <c r="BY24" s="140">
        <v>534.976</v>
      </c>
      <c r="BZ24" s="140"/>
      <c r="CA24" s="141"/>
      <c r="CB24" s="142"/>
      <c r="CC24" s="142"/>
      <c r="CD24" s="141">
        <v>66</v>
      </c>
      <c r="CE24" s="141">
        <v>534.976</v>
      </c>
      <c r="CF24" s="142"/>
      <c r="CG24" s="142"/>
      <c r="CH24" s="141"/>
      <c r="CI24" s="141"/>
      <c r="CJ24" s="141"/>
      <c r="CK24" s="141"/>
      <c r="CL24" s="141">
        <v>66</v>
      </c>
      <c r="CM24" s="141">
        <v>534.976</v>
      </c>
      <c r="CN24" s="141">
        <v>48</v>
      </c>
      <c r="CO24" s="141">
        <v>390.47500000000002</v>
      </c>
      <c r="CP24" s="141">
        <v>18</v>
      </c>
      <c r="CQ24" s="141">
        <v>144.5</v>
      </c>
      <c r="CR24" s="141">
        <v>10</v>
      </c>
      <c r="CS24" s="143">
        <v>85.4</v>
      </c>
      <c r="CT24" s="139"/>
      <c r="CU24" s="140"/>
      <c r="CV24" s="140"/>
      <c r="CW24" s="140"/>
      <c r="CX24" s="140"/>
      <c r="CY24" s="140"/>
      <c r="CZ24" s="140"/>
      <c r="DA24" s="141"/>
      <c r="DB24" s="142"/>
      <c r="DC24" s="142"/>
      <c r="DD24" s="141"/>
      <c r="DE24" s="141"/>
      <c r="DF24" s="142"/>
      <c r="DG24" s="142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3"/>
      <c r="DT24" s="139"/>
      <c r="DU24" s="140"/>
      <c r="DV24" s="140"/>
      <c r="DW24" s="140"/>
      <c r="DX24" s="140"/>
      <c r="DY24" s="140"/>
      <c r="DZ24" s="140"/>
      <c r="EA24" s="141"/>
      <c r="EB24" s="142"/>
      <c r="EC24" s="142"/>
      <c r="ED24" s="141"/>
      <c r="EE24" s="141"/>
      <c r="EF24" s="142"/>
      <c r="EG24" s="142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3"/>
      <c r="ET24" s="139"/>
      <c r="EU24" s="140"/>
      <c r="EV24" s="140"/>
      <c r="EW24" s="140"/>
      <c r="EX24" s="140"/>
      <c r="EY24" s="140"/>
      <c r="EZ24" s="140"/>
      <c r="FA24" s="141"/>
      <c r="FB24" s="142"/>
      <c r="FC24" s="142"/>
      <c r="FD24" s="141"/>
      <c r="FE24" s="141"/>
      <c r="FF24" s="142"/>
      <c r="FG24" s="142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3"/>
      <c r="FT24" s="139"/>
      <c r="FU24" s="140"/>
      <c r="FV24" s="140"/>
      <c r="FW24" s="140"/>
      <c r="FX24" s="140"/>
      <c r="FY24" s="140"/>
      <c r="FZ24" s="140"/>
      <c r="GA24" s="141"/>
      <c r="GB24" s="142"/>
      <c r="GC24" s="142"/>
      <c r="GD24" s="141"/>
      <c r="GE24" s="141"/>
      <c r="GF24" s="142"/>
      <c r="GG24" s="142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3"/>
      <c r="GT24" s="139"/>
      <c r="GU24" s="140"/>
      <c r="GV24" s="140"/>
      <c r="GW24" s="140"/>
      <c r="GX24" s="140">
        <v>7</v>
      </c>
      <c r="GY24" s="140">
        <v>87</v>
      </c>
      <c r="GZ24" s="140">
        <v>6</v>
      </c>
      <c r="HA24" s="141">
        <v>80</v>
      </c>
      <c r="HB24" s="142"/>
      <c r="HC24" s="142"/>
      <c r="HD24" s="141">
        <v>1</v>
      </c>
      <c r="HE24" s="141">
        <v>7</v>
      </c>
      <c r="HF24" s="142"/>
      <c r="HG24" s="142"/>
      <c r="HH24" s="141"/>
      <c r="HI24" s="141"/>
      <c r="HJ24" s="141"/>
      <c r="HK24" s="141"/>
      <c r="HL24" s="141">
        <v>1</v>
      </c>
      <c r="HM24" s="141">
        <v>7</v>
      </c>
      <c r="HN24" s="141">
        <v>4</v>
      </c>
      <c r="HO24" s="141">
        <v>49</v>
      </c>
      <c r="HP24" s="141">
        <v>3</v>
      </c>
      <c r="HQ24" s="141">
        <v>38</v>
      </c>
      <c r="HR24" s="141"/>
      <c r="HS24" s="143"/>
      <c r="HT24" s="152">
        <f t="shared" si="4"/>
        <v>0</v>
      </c>
      <c r="HU24" s="152">
        <f t="shared" si="5"/>
        <v>0</v>
      </c>
      <c r="HV24" s="152">
        <f t="shared" si="6"/>
        <v>0</v>
      </c>
      <c r="HW24" s="152">
        <f t="shared" si="7"/>
        <v>0</v>
      </c>
      <c r="HX24" s="152">
        <f t="shared" si="8"/>
        <v>73</v>
      </c>
      <c r="HY24" s="152">
        <f t="shared" si="9"/>
        <v>621.976</v>
      </c>
      <c r="HZ24" s="152">
        <f t="shared" si="10"/>
        <v>6</v>
      </c>
      <c r="IA24" s="152">
        <f t="shared" si="11"/>
        <v>80</v>
      </c>
      <c r="IB24" s="153">
        <f t="shared" si="12"/>
        <v>0</v>
      </c>
      <c r="IC24" s="153">
        <f t="shared" si="13"/>
        <v>0</v>
      </c>
      <c r="ID24" s="152">
        <f t="shared" si="14"/>
        <v>67</v>
      </c>
      <c r="IE24" s="152">
        <f t="shared" si="15"/>
        <v>541.976</v>
      </c>
      <c r="IF24" s="153">
        <f t="shared" si="16"/>
        <v>0</v>
      </c>
      <c r="IG24" s="153">
        <f t="shared" si="17"/>
        <v>0</v>
      </c>
      <c r="IH24" s="152">
        <f t="shared" si="18"/>
        <v>0</v>
      </c>
      <c r="II24" s="152">
        <f t="shared" si="19"/>
        <v>0</v>
      </c>
      <c r="IJ24" s="152">
        <f t="shared" si="20"/>
        <v>0</v>
      </c>
      <c r="IK24" s="152">
        <f t="shared" si="21"/>
        <v>0</v>
      </c>
      <c r="IL24" s="152">
        <f t="shared" si="22"/>
        <v>67</v>
      </c>
      <c r="IM24" s="152">
        <f t="shared" si="23"/>
        <v>541.976</v>
      </c>
      <c r="IN24" s="152">
        <f t="shared" si="24"/>
        <v>52</v>
      </c>
      <c r="IO24" s="152">
        <f t="shared" si="25"/>
        <v>439.47500000000002</v>
      </c>
      <c r="IP24" s="152">
        <f t="shared" si="26"/>
        <v>21</v>
      </c>
      <c r="IQ24" s="152">
        <f t="shared" si="27"/>
        <v>182.5</v>
      </c>
      <c r="IR24" s="152">
        <f t="shared" si="28"/>
        <v>10</v>
      </c>
      <c r="IS24" s="152">
        <f t="shared" si="29"/>
        <v>85.4</v>
      </c>
      <c r="IU24" s="154"/>
    </row>
    <row r="25" spans="1:255" ht="15.75" thickBot="1" x14ac:dyDescent="0.3">
      <c r="A25" s="157" t="s">
        <v>50</v>
      </c>
      <c r="B25" s="158">
        <f>SUM(B8:B24)</f>
        <v>9311.1239999999998</v>
      </c>
      <c r="C25" s="158">
        <f>SUM(C8:C24)</f>
        <v>3548.1220000000003</v>
      </c>
      <c r="D25" s="159">
        <f t="shared" si="30"/>
        <v>12859.245999999999</v>
      </c>
      <c r="E25" s="160">
        <f t="shared" ref="E25" si="34">SUM(E8:E24)</f>
        <v>13.5</v>
      </c>
      <c r="F25" s="160">
        <f t="shared" ref="F25:M25" si="35">SUM(F8:F24)</f>
        <v>141.553</v>
      </c>
      <c r="G25" s="160">
        <f t="shared" si="35"/>
        <v>32</v>
      </c>
      <c r="H25" s="160">
        <f>SUM(H8:H24)</f>
        <v>568.07600000000002</v>
      </c>
      <c r="I25" s="160">
        <f t="shared" si="35"/>
        <v>299.49</v>
      </c>
      <c r="J25" s="161">
        <f>SUM(J8:J24)</f>
        <v>31</v>
      </c>
      <c r="K25" s="162">
        <f>SUM(K8:K24)</f>
        <v>25</v>
      </c>
      <c r="L25" s="162">
        <f>SUM(L8:L24)</f>
        <v>100</v>
      </c>
      <c r="M25" s="160">
        <f t="shared" si="35"/>
        <v>1210.6190000000001</v>
      </c>
      <c r="N25" s="163">
        <f t="shared" si="1"/>
        <v>9.4143855712846627E-2</v>
      </c>
      <c r="O25" s="164">
        <f>SUM(O8:O24)</f>
        <v>137</v>
      </c>
      <c r="P25" s="165">
        <f>SUM(P8:P24)</f>
        <v>1140.4659999999999</v>
      </c>
      <c r="Q25" s="166">
        <f>P25/M25</f>
        <v>0.94205195854352175</v>
      </c>
      <c r="R25" s="167">
        <f t="shared" si="3"/>
        <v>8.8688403659125892E-2</v>
      </c>
      <c r="S25" s="168">
        <f>SUM(S8:S24)</f>
        <v>70.15300000000002</v>
      </c>
      <c r="T25" s="170">
        <f t="shared" ref="T25:AF25" si="36">SUM(T8:T24)</f>
        <v>4</v>
      </c>
      <c r="U25" s="170">
        <f t="shared" si="36"/>
        <v>25</v>
      </c>
      <c r="V25" s="170">
        <f t="shared" si="36"/>
        <v>3</v>
      </c>
      <c r="W25" s="170">
        <f t="shared" si="36"/>
        <v>31</v>
      </c>
      <c r="X25" s="170">
        <f t="shared" si="36"/>
        <v>3</v>
      </c>
      <c r="Y25" s="170">
        <f t="shared" si="36"/>
        <v>31</v>
      </c>
      <c r="Z25" s="170">
        <f t="shared" si="36"/>
        <v>3</v>
      </c>
      <c r="AA25" s="170">
        <f t="shared" si="36"/>
        <v>31</v>
      </c>
      <c r="AB25" s="170">
        <f t="shared" si="36"/>
        <v>0</v>
      </c>
      <c r="AC25" s="170">
        <f t="shared" si="36"/>
        <v>0</v>
      </c>
      <c r="AD25" s="170">
        <f t="shared" si="36"/>
        <v>0</v>
      </c>
      <c r="AE25" s="170">
        <f t="shared" si="36"/>
        <v>0</v>
      </c>
      <c r="AF25" s="170">
        <f t="shared" si="36"/>
        <v>0</v>
      </c>
      <c r="AG25" s="170">
        <f t="shared" ref="AG25:AS25" si="37">SUM(AG8:AG24)</f>
        <v>0</v>
      </c>
      <c r="AH25" s="170">
        <f t="shared" si="37"/>
        <v>0</v>
      </c>
      <c r="AI25" s="170">
        <f t="shared" si="37"/>
        <v>0</v>
      </c>
      <c r="AJ25" s="170">
        <f t="shared" si="37"/>
        <v>0</v>
      </c>
      <c r="AK25" s="170">
        <f t="shared" si="37"/>
        <v>0</v>
      </c>
      <c r="AL25" s="170">
        <f t="shared" si="37"/>
        <v>0</v>
      </c>
      <c r="AM25" s="170">
        <f t="shared" si="37"/>
        <v>0</v>
      </c>
      <c r="AN25" s="170">
        <f t="shared" si="37"/>
        <v>2</v>
      </c>
      <c r="AO25" s="170">
        <f t="shared" si="37"/>
        <v>11</v>
      </c>
      <c r="AP25" s="170">
        <f t="shared" si="37"/>
        <v>1</v>
      </c>
      <c r="AQ25" s="170">
        <f t="shared" si="37"/>
        <v>20</v>
      </c>
      <c r="AR25" s="170">
        <f t="shared" si="37"/>
        <v>0</v>
      </c>
      <c r="AS25" s="170">
        <f t="shared" si="37"/>
        <v>0</v>
      </c>
      <c r="AT25" s="170">
        <f t="shared" ref="AT25:DD25" si="38">SUM(AT8:AT24)</f>
        <v>0</v>
      </c>
      <c r="AU25" s="170">
        <f t="shared" si="38"/>
        <v>0</v>
      </c>
      <c r="AV25" s="170">
        <f t="shared" si="38"/>
        <v>0</v>
      </c>
      <c r="AW25" s="170">
        <f t="shared" si="38"/>
        <v>0</v>
      </c>
      <c r="AX25" s="170">
        <f t="shared" si="38"/>
        <v>12</v>
      </c>
      <c r="AY25" s="170">
        <f t="shared" si="38"/>
        <v>32</v>
      </c>
      <c r="AZ25" s="170">
        <f t="shared" si="38"/>
        <v>12</v>
      </c>
      <c r="BA25" s="170">
        <f t="shared" si="38"/>
        <v>32</v>
      </c>
      <c r="BB25" s="170">
        <f t="shared" si="38"/>
        <v>0</v>
      </c>
      <c r="BC25" s="170">
        <f t="shared" si="38"/>
        <v>0</v>
      </c>
      <c r="BD25" s="170">
        <f t="shared" si="38"/>
        <v>0</v>
      </c>
      <c r="BE25" s="170">
        <f t="shared" si="38"/>
        <v>0</v>
      </c>
      <c r="BF25" s="170">
        <f t="shared" si="38"/>
        <v>0</v>
      </c>
      <c r="BG25" s="170">
        <f t="shared" si="38"/>
        <v>0</v>
      </c>
      <c r="BH25" s="170">
        <f t="shared" si="38"/>
        <v>0</v>
      </c>
      <c r="BI25" s="170">
        <f t="shared" si="38"/>
        <v>0</v>
      </c>
      <c r="BJ25" s="170">
        <f t="shared" si="38"/>
        <v>0</v>
      </c>
      <c r="BK25" s="170">
        <f t="shared" si="38"/>
        <v>0</v>
      </c>
      <c r="BL25" s="170">
        <f t="shared" si="38"/>
        <v>0</v>
      </c>
      <c r="BM25" s="170">
        <f t="shared" si="38"/>
        <v>0</v>
      </c>
      <c r="BN25" s="170">
        <f t="shared" si="38"/>
        <v>5</v>
      </c>
      <c r="BO25" s="170">
        <f t="shared" si="38"/>
        <v>12</v>
      </c>
      <c r="BP25" s="170">
        <f t="shared" si="38"/>
        <v>7</v>
      </c>
      <c r="BQ25" s="170">
        <f t="shared" si="38"/>
        <v>20</v>
      </c>
      <c r="BR25" s="170">
        <f t="shared" si="38"/>
        <v>0</v>
      </c>
      <c r="BS25" s="170">
        <f t="shared" si="38"/>
        <v>0</v>
      </c>
      <c r="BT25" s="170">
        <f t="shared" si="38"/>
        <v>0</v>
      </c>
      <c r="BU25" s="170">
        <f t="shared" si="38"/>
        <v>0</v>
      </c>
      <c r="BV25" s="170">
        <f t="shared" si="38"/>
        <v>0</v>
      </c>
      <c r="BW25" s="170">
        <f t="shared" si="38"/>
        <v>0</v>
      </c>
      <c r="BX25" s="170">
        <f t="shared" si="38"/>
        <v>66</v>
      </c>
      <c r="BY25" s="170">
        <f t="shared" si="38"/>
        <v>534.976</v>
      </c>
      <c r="BZ25" s="170">
        <f t="shared" si="38"/>
        <v>0</v>
      </c>
      <c r="CA25" s="170">
        <f t="shared" si="38"/>
        <v>0</v>
      </c>
      <c r="CB25" s="170">
        <f t="shared" si="38"/>
        <v>0</v>
      </c>
      <c r="CC25" s="170">
        <f t="shared" si="38"/>
        <v>0</v>
      </c>
      <c r="CD25" s="170">
        <f t="shared" si="38"/>
        <v>66</v>
      </c>
      <c r="CE25" s="170">
        <f t="shared" si="38"/>
        <v>534.976</v>
      </c>
      <c r="CF25" s="170">
        <f t="shared" si="38"/>
        <v>0</v>
      </c>
      <c r="CG25" s="170">
        <f t="shared" si="38"/>
        <v>0</v>
      </c>
      <c r="CH25" s="170">
        <f t="shared" si="38"/>
        <v>0</v>
      </c>
      <c r="CI25" s="170">
        <f t="shared" si="38"/>
        <v>0</v>
      </c>
      <c r="CJ25" s="170">
        <f t="shared" si="38"/>
        <v>0</v>
      </c>
      <c r="CK25" s="170">
        <f t="shared" si="38"/>
        <v>0</v>
      </c>
      <c r="CL25" s="170">
        <f t="shared" si="38"/>
        <v>66</v>
      </c>
      <c r="CM25" s="170">
        <f t="shared" si="38"/>
        <v>534.976</v>
      </c>
      <c r="CN25" s="170">
        <f t="shared" si="38"/>
        <v>48</v>
      </c>
      <c r="CO25" s="170">
        <f t="shared" si="38"/>
        <v>390.47500000000002</v>
      </c>
      <c r="CP25" s="170">
        <f t="shared" si="38"/>
        <v>18</v>
      </c>
      <c r="CQ25" s="170">
        <f t="shared" si="38"/>
        <v>144.5</v>
      </c>
      <c r="CR25" s="170">
        <f t="shared" si="38"/>
        <v>10</v>
      </c>
      <c r="CS25" s="170">
        <f t="shared" si="38"/>
        <v>85.4</v>
      </c>
      <c r="CT25" s="170">
        <f t="shared" si="38"/>
        <v>0</v>
      </c>
      <c r="CU25" s="170">
        <f t="shared" si="38"/>
        <v>0</v>
      </c>
      <c r="CV25" s="170">
        <f t="shared" si="38"/>
        <v>0</v>
      </c>
      <c r="CW25" s="170">
        <f t="shared" si="38"/>
        <v>0</v>
      </c>
      <c r="CX25" s="170">
        <f t="shared" si="38"/>
        <v>2</v>
      </c>
      <c r="CY25" s="170">
        <f t="shared" si="38"/>
        <v>18</v>
      </c>
      <c r="CZ25" s="170">
        <f t="shared" si="38"/>
        <v>1</v>
      </c>
      <c r="DA25" s="170">
        <f t="shared" si="38"/>
        <v>4</v>
      </c>
      <c r="DB25" s="170">
        <f t="shared" si="38"/>
        <v>0</v>
      </c>
      <c r="DC25" s="170">
        <f t="shared" si="38"/>
        <v>0</v>
      </c>
      <c r="DD25" s="170">
        <f t="shared" si="38"/>
        <v>1</v>
      </c>
      <c r="DE25" s="170">
        <f t="shared" ref="DE25:FP25" si="39">SUM(DE8:DE24)</f>
        <v>14</v>
      </c>
      <c r="DF25" s="170">
        <f t="shared" si="39"/>
        <v>0</v>
      </c>
      <c r="DG25" s="170">
        <f t="shared" si="39"/>
        <v>0</v>
      </c>
      <c r="DH25" s="170">
        <f t="shared" si="39"/>
        <v>0</v>
      </c>
      <c r="DI25" s="170">
        <f t="shared" si="39"/>
        <v>0</v>
      </c>
      <c r="DJ25" s="170">
        <f t="shared" si="39"/>
        <v>0</v>
      </c>
      <c r="DK25" s="170">
        <f t="shared" si="39"/>
        <v>0</v>
      </c>
      <c r="DL25" s="170">
        <f t="shared" si="39"/>
        <v>0</v>
      </c>
      <c r="DM25" s="170">
        <f t="shared" si="39"/>
        <v>0</v>
      </c>
      <c r="DN25" s="170">
        <f t="shared" si="39"/>
        <v>2</v>
      </c>
      <c r="DO25" s="170">
        <f t="shared" si="39"/>
        <v>18</v>
      </c>
      <c r="DP25" s="170">
        <f t="shared" si="39"/>
        <v>0</v>
      </c>
      <c r="DQ25" s="170">
        <f t="shared" si="39"/>
        <v>0</v>
      </c>
      <c r="DR25" s="170">
        <f t="shared" si="39"/>
        <v>0</v>
      </c>
      <c r="DS25" s="170">
        <f t="shared" si="39"/>
        <v>0</v>
      </c>
      <c r="DT25" s="170">
        <f t="shared" si="39"/>
        <v>14</v>
      </c>
      <c r="DU25" s="170">
        <f t="shared" si="39"/>
        <v>141.553</v>
      </c>
      <c r="DV25" s="170">
        <f t="shared" si="39"/>
        <v>12</v>
      </c>
      <c r="DW25" s="170">
        <f t="shared" si="39"/>
        <v>126</v>
      </c>
      <c r="DX25" s="170">
        <f t="shared" si="39"/>
        <v>11</v>
      </c>
      <c r="DY25" s="170">
        <f t="shared" si="39"/>
        <v>124.5</v>
      </c>
      <c r="DZ25" s="170">
        <f t="shared" si="39"/>
        <v>9</v>
      </c>
      <c r="EA25" s="170">
        <f t="shared" si="39"/>
        <v>99.5</v>
      </c>
      <c r="EB25" s="170">
        <f t="shared" si="39"/>
        <v>0</v>
      </c>
      <c r="EC25" s="170">
        <f t="shared" si="39"/>
        <v>0</v>
      </c>
      <c r="ED25" s="170">
        <f t="shared" si="39"/>
        <v>2</v>
      </c>
      <c r="EE25" s="170">
        <f t="shared" si="39"/>
        <v>25</v>
      </c>
      <c r="EF25" s="170">
        <f t="shared" si="39"/>
        <v>0</v>
      </c>
      <c r="EG25" s="170">
        <f t="shared" si="39"/>
        <v>0</v>
      </c>
      <c r="EH25" s="170">
        <f t="shared" si="39"/>
        <v>0</v>
      </c>
      <c r="EI25" s="170">
        <f t="shared" si="39"/>
        <v>0</v>
      </c>
      <c r="EJ25" s="170">
        <f t="shared" si="39"/>
        <v>0</v>
      </c>
      <c r="EK25" s="170">
        <f t="shared" si="39"/>
        <v>0</v>
      </c>
      <c r="EL25" s="170">
        <f t="shared" si="39"/>
        <v>2</v>
      </c>
      <c r="EM25" s="170">
        <f t="shared" si="39"/>
        <v>25</v>
      </c>
      <c r="EN25" s="170">
        <f t="shared" si="39"/>
        <v>7</v>
      </c>
      <c r="EO25" s="170">
        <f t="shared" si="39"/>
        <v>82.5</v>
      </c>
      <c r="EP25" s="170">
        <f t="shared" si="39"/>
        <v>4</v>
      </c>
      <c r="EQ25" s="170">
        <f t="shared" si="39"/>
        <v>42</v>
      </c>
      <c r="ER25" s="170">
        <f t="shared" si="39"/>
        <v>0</v>
      </c>
      <c r="ES25" s="170">
        <f t="shared" si="39"/>
        <v>0</v>
      </c>
      <c r="ET25" s="170">
        <f t="shared" si="39"/>
        <v>0</v>
      </c>
      <c r="EU25" s="170">
        <f t="shared" si="39"/>
        <v>0</v>
      </c>
      <c r="EV25" s="170">
        <f t="shared" si="39"/>
        <v>0</v>
      </c>
      <c r="EW25" s="170">
        <f t="shared" si="39"/>
        <v>0</v>
      </c>
      <c r="EX25" s="170">
        <f t="shared" si="39"/>
        <v>34</v>
      </c>
      <c r="EY25" s="170">
        <f t="shared" si="39"/>
        <v>299.49</v>
      </c>
      <c r="EZ25" s="170">
        <f t="shared" si="39"/>
        <v>18</v>
      </c>
      <c r="FA25" s="170">
        <f t="shared" si="39"/>
        <v>159.6</v>
      </c>
      <c r="FB25" s="170">
        <f t="shared" si="39"/>
        <v>0</v>
      </c>
      <c r="FC25" s="170">
        <f t="shared" si="39"/>
        <v>0</v>
      </c>
      <c r="FD25" s="170">
        <f t="shared" si="39"/>
        <v>0</v>
      </c>
      <c r="FE25" s="170">
        <f t="shared" si="39"/>
        <v>0</v>
      </c>
      <c r="FF25" s="170">
        <f t="shared" si="39"/>
        <v>0</v>
      </c>
      <c r="FG25" s="170">
        <f t="shared" si="39"/>
        <v>0</v>
      </c>
      <c r="FH25" s="170">
        <f t="shared" si="39"/>
        <v>16</v>
      </c>
      <c r="FI25" s="170">
        <f t="shared" si="39"/>
        <v>139.85</v>
      </c>
      <c r="FJ25" s="170">
        <f t="shared" si="39"/>
        <v>0</v>
      </c>
      <c r="FK25" s="170">
        <f t="shared" si="39"/>
        <v>0</v>
      </c>
      <c r="FL25" s="170">
        <f t="shared" si="39"/>
        <v>16</v>
      </c>
      <c r="FM25" s="170">
        <f t="shared" si="39"/>
        <v>139.85</v>
      </c>
      <c r="FN25" s="170">
        <f t="shared" si="39"/>
        <v>17</v>
      </c>
      <c r="FO25" s="170">
        <f t="shared" si="39"/>
        <v>142.31</v>
      </c>
      <c r="FP25" s="170">
        <f t="shared" si="39"/>
        <v>17</v>
      </c>
      <c r="FQ25" s="170">
        <f t="shared" ref="FQ25:HS25" si="40">SUM(FQ8:FQ24)</f>
        <v>157.18</v>
      </c>
      <c r="FR25" s="170">
        <f t="shared" si="40"/>
        <v>16</v>
      </c>
      <c r="FS25" s="170">
        <f t="shared" si="40"/>
        <v>39</v>
      </c>
      <c r="FT25" s="170">
        <f t="shared" si="40"/>
        <v>0</v>
      </c>
      <c r="FU25" s="170">
        <f t="shared" si="40"/>
        <v>0</v>
      </c>
      <c r="FV25" s="170">
        <f t="shared" si="40"/>
        <v>0</v>
      </c>
      <c r="FW25" s="170">
        <f t="shared" si="40"/>
        <v>0</v>
      </c>
      <c r="FX25" s="170">
        <f t="shared" si="40"/>
        <v>2</v>
      </c>
      <c r="FY25" s="170">
        <f t="shared" si="40"/>
        <v>13.5</v>
      </c>
      <c r="FZ25" s="170">
        <f t="shared" si="40"/>
        <v>1</v>
      </c>
      <c r="GA25" s="170">
        <f t="shared" si="40"/>
        <v>6</v>
      </c>
      <c r="GB25" s="170">
        <f t="shared" si="40"/>
        <v>0</v>
      </c>
      <c r="GC25" s="170">
        <f t="shared" si="40"/>
        <v>0</v>
      </c>
      <c r="GD25" s="170">
        <f t="shared" si="40"/>
        <v>1</v>
      </c>
      <c r="GE25" s="170">
        <f t="shared" si="40"/>
        <v>7.5</v>
      </c>
      <c r="GF25" s="170">
        <f t="shared" si="40"/>
        <v>0</v>
      </c>
      <c r="GG25" s="170">
        <f t="shared" si="40"/>
        <v>0</v>
      </c>
      <c r="GH25" s="170">
        <f t="shared" si="40"/>
        <v>0</v>
      </c>
      <c r="GI25" s="170">
        <f t="shared" si="40"/>
        <v>0</v>
      </c>
      <c r="GJ25" s="170">
        <f t="shared" si="40"/>
        <v>0</v>
      </c>
      <c r="GK25" s="170">
        <f t="shared" si="40"/>
        <v>0</v>
      </c>
      <c r="GL25" s="170">
        <f t="shared" si="40"/>
        <v>1</v>
      </c>
      <c r="GM25" s="170">
        <f t="shared" si="40"/>
        <v>7.5</v>
      </c>
      <c r="GN25" s="170">
        <f t="shared" si="40"/>
        <v>1</v>
      </c>
      <c r="GO25" s="170">
        <f t="shared" si="40"/>
        <v>6</v>
      </c>
      <c r="GP25" s="170">
        <f t="shared" si="40"/>
        <v>1</v>
      </c>
      <c r="GQ25" s="170">
        <f t="shared" si="40"/>
        <v>7.5</v>
      </c>
      <c r="GR25" s="170">
        <f t="shared" si="40"/>
        <v>0</v>
      </c>
      <c r="GS25" s="170">
        <f t="shared" si="40"/>
        <v>0</v>
      </c>
      <c r="GT25" s="170">
        <f t="shared" si="40"/>
        <v>0</v>
      </c>
      <c r="GU25" s="170">
        <f t="shared" si="40"/>
        <v>0</v>
      </c>
      <c r="GV25" s="170">
        <f t="shared" si="40"/>
        <v>0</v>
      </c>
      <c r="GW25" s="170">
        <f t="shared" si="40"/>
        <v>0</v>
      </c>
      <c r="GX25" s="170">
        <f t="shared" si="40"/>
        <v>7</v>
      </c>
      <c r="GY25" s="170">
        <f t="shared" si="40"/>
        <v>87</v>
      </c>
      <c r="GZ25" s="170">
        <f t="shared" si="40"/>
        <v>6</v>
      </c>
      <c r="HA25" s="170">
        <f t="shared" si="40"/>
        <v>80</v>
      </c>
      <c r="HB25" s="170">
        <f t="shared" si="40"/>
        <v>0</v>
      </c>
      <c r="HC25" s="170">
        <f t="shared" si="40"/>
        <v>0</v>
      </c>
      <c r="HD25" s="170">
        <f t="shared" si="40"/>
        <v>1</v>
      </c>
      <c r="HE25" s="170">
        <f t="shared" si="40"/>
        <v>7</v>
      </c>
      <c r="HF25" s="170">
        <f t="shared" si="40"/>
        <v>0</v>
      </c>
      <c r="HG25" s="170">
        <f t="shared" si="40"/>
        <v>0</v>
      </c>
      <c r="HH25" s="170">
        <f t="shared" si="40"/>
        <v>0</v>
      </c>
      <c r="HI25" s="170">
        <f t="shared" si="40"/>
        <v>0</v>
      </c>
      <c r="HJ25" s="170">
        <f t="shared" si="40"/>
        <v>0</v>
      </c>
      <c r="HK25" s="170">
        <f t="shared" si="40"/>
        <v>0</v>
      </c>
      <c r="HL25" s="170">
        <f t="shared" si="40"/>
        <v>1</v>
      </c>
      <c r="HM25" s="170">
        <f t="shared" si="40"/>
        <v>7</v>
      </c>
      <c r="HN25" s="170">
        <f t="shared" si="40"/>
        <v>4</v>
      </c>
      <c r="HO25" s="170">
        <f t="shared" si="40"/>
        <v>49</v>
      </c>
      <c r="HP25" s="170">
        <f t="shared" si="40"/>
        <v>3</v>
      </c>
      <c r="HQ25" s="170">
        <f t="shared" si="40"/>
        <v>38</v>
      </c>
      <c r="HR25" s="170">
        <f t="shared" si="40"/>
        <v>0</v>
      </c>
      <c r="HS25" s="170">
        <f t="shared" si="40"/>
        <v>0</v>
      </c>
      <c r="HT25" s="170">
        <f t="shared" ref="HT25:IS25" si="41">SUM(HT8:HT24)</f>
        <v>18</v>
      </c>
      <c r="HU25" s="170">
        <f t="shared" si="41"/>
        <v>166.553</v>
      </c>
      <c r="HV25" s="170">
        <f t="shared" si="41"/>
        <v>15</v>
      </c>
      <c r="HW25" s="170">
        <f t="shared" si="41"/>
        <v>157</v>
      </c>
      <c r="HX25" s="170">
        <f t="shared" si="41"/>
        <v>137</v>
      </c>
      <c r="HY25" s="170">
        <f t="shared" si="41"/>
        <v>1140.4659999999999</v>
      </c>
      <c r="HZ25" s="170">
        <f t="shared" si="41"/>
        <v>50</v>
      </c>
      <c r="IA25" s="170">
        <f t="shared" si="41"/>
        <v>412.1</v>
      </c>
      <c r="IB25" s="170">
        <f t="shared" si="41"/>
        <v>0</v>
      </c>
      <c r="IC25" s="170">
        <f t="shared" si="41"/>
        <v>0</v>
      </c>
      <c r="ID25" s="170">
        <f t="shared" si="41"/>
        <v>71</v>
      </c>
      <c r="IE25" s="170">
        <f t="shared" si="41"/>
        <v>588.476</v>
      </c>
      <c r="IF25" s="170">
        <f t="shared" si="41"/>
        <v>0</v>
      </c>
      <c r="IG25" s="170">
        <f t="shared" si="41"/>
        <v>0</v>
      </c>
      <c r="IH25" s="170">
        <f t="shared" si="41"/>
        <v>16</v>
      </c>
      <c r="II25" s="170">
        <f t="shared" si="41"/>
        <v>139.85</v>
      </c>
      <c r="IJ25" s="170">
        <f t="shared" si="41"/>
        <v>0</v>
      </c>
      <c r="IK25" s="170">
        <f t="shared" si="41"/>
        <v>0</v>
      </c>
      <c r="IL25" s="170">
        <f t="shared" si="41"/>
        <v>86</v>
      </c>
      <c r="IM25" s="170">
        <f t="shared" si="41"/>
        <v>714.32600000000002</v>
      </c>
      <c r="IN25" s="170">
        <f t="shared" si="41"/>
        <v>86</v>
      </c>
      <c r="IO25" s="170">
        <f t="shared" si="41"/>
        <v>711.28500000000008</v>
      </c>
      <c r="IP25" s="170">
        <f t="shared" si="41"/>
        <v>51</v>
      </c>
      <c r="IQ25" s="170">
        <f t="shared" si="41"/>
        <v>429.18</v>
      </c>
      <c r="IR25" s="170">
        <f t="shared" si="41"/>
        <v>26</v>
      </c>
      <c r="IS25" s="170">
        <f t="shared" si="41"/>
        <v>124.4</v>
      </c>
    </row>
    <row r="26" spans="1:255" x14ac:dyDescent="0.25">
      <c r="M26" s="171"/>
      <c r="N26" s="171"/>
    </row>
    <row r="27" spans="1:255" x14ac:dyDescent="0.25">
      <c r="M27" s="171"/>
      <c r="N27" s="171"/>
      <c r="X27">
        <f>X25-Z25-AD25</f>
        <v>0</v>
      </c>
      <c r="Y27">
        <f>Y25-AA25-AE25</f>
        <v>0</v>
      </c>
      <c r="AP27">
        <f>X25-AN25-AP25</f>
        <v>0</v>
      </c>
      <c r="AQ27">
        <f>Y25-AO25-AQ25</f>
        <v>0</v>
      </c>
    </row>
    <row r="28" spans="1:255" x14ac:dyDescent="0.25">
      <c r="Q28" s="172"/>
      <c r="R28" s="172"/>
      <c r="S28" s="172"/>
    </row>
  </sheetData>
  <mergeCells count="210">
    <mergeCell ref="G4:J4"/>
    <mergeCell ref="IH6:II6"/>
    <mergeCell ref="IJ6:IK6"/>
    <mergeCell ref="IN6:IO6"/>
    <mergeCell ref="IP6:IQ6"/>
    <mergeCell ref="IR6:IS6"/>
    <mergeCell ref="HV6:HV7"/>
    <mergeCell ref="HW6:HW7"/>
    <mergeCell ref="HX6:HX7"/>
    <mergeCell ref="HY6:HY7"/>
    <mergeCell ref="HZ6:IC6"/>
    <mergeCell ref="ID6:IG6"/>
    <mergeCell ref="GX6:GX7"/>
    <mergeCell ref="GY6:GY7"/>
    <mergeCell ref="GZ6:HC6"/>
    <mergeCell ref="HD6:HG6"/>
    <mergeCell ref="HH6:HI6"/>
    <mergeCell ref="HJ6:HK6"/>
    <mergeCell ref="GP6:GQ6"/>
    <mergeCell ref="GR6:GS6"/>
    <mergeCell ref="GT6:GT7"/>
    <mergeCell ref="GU6:GU7"/>
    <mergeCell ref="GV6:GV7"/>
    <mergeCell ref="GW6:GW7"/>
    <mergeCell ref="HT3:IS3"/>
    <mergeCell ref="HT4:HU5"/>
    <mergeCell ref="HV4:HW5"/>
    <mergeCell ref="HX4:IS4"/>
    <mergeCell ref="HX5:HY5"/>
    <mergeCell ref="HZ5:IK5"/>
    <mergeCell ref="IL5:IM6"/>
    <mergeCell ref="IN5:IS5"/>
    <mergeCell ref="HT6:HT7"/>
    <mergeCell ref="HU6:HU7"/>
    <mergeCell ref="GD6:GG6"/>
    <mergeCell ref="GH6:GI6"/>
    <mergeCell ref="GJ6:GK6"/>
    <mergeCell ref="GN6:GO6"/>
    <mergeCell ref="FR6:FS6"/>
    <mergeCell ref="FT6:FT7"/>
    <mergeCell ref="FU6:FU7"/>
    <mergeCell ref="FV6:FV7"/>
    <mergeCell ref="FW6:FW7"/>
    <mergeCell ref="FX6:FX7"/>
    <mergeCell ref="FD6:FG6"/>
    <mergeCell ref="EJ6:EK6"/>
    <mergeCell ref="EN6:EO6"/>
    <mergeCell ref="EP6:EQ6"/>
    <mergeCell ref="ER6:ES6"/>
    <mergeCell ref="ET6:ET7"/>
    <mergeCell ref="EU6:EU7"/>
    <mergeCell ref="FY6:FY7"/>
    <mergeCell ref="FZ6:GC6"/>
    <mergeCell ref="DN6:DO6"/>
    <mergeCell ref="DP6:DQ6"/>
    <mergeCell ref="DR6:DS6"/>
    <mergeCell ref="DT6:DT7"/>
    <mergeCell ref="DU6:DU7"/>
    <mergeCell ref="DV6:DV7"/>
    <mergeCell ref="EV6:EV7"/>
    <mergeCell ref="EW6:EW7"/>
    <mergeCell ref="EX6:EX7"/>
    <mergeCell ref="CX6:CX7"/>
    <mergeCell ref="CY6:CY7"/>
    <mergeCell ref="CZ6:DC6"/>
    <mergeCell ref="DD6:DG6"/>
    <mergeCell ref="DH6:DI6"/>
    <mergeCell ref="DJ6:DK6"/>
    <mergeCell ref="CP6:CQ6"/>
    <mergeCell ref="CR6:CS6"/>
    <mergeCell ref="CT6:CT7"/>
    <mergeCell ref="CU6:CU7"/>
    <mergeCell ref="CV6:CV7"/>
    <mergeCell ref="CW6:CW7"/>
    <mergeCell ref="BY6:BY7"/>
    <mergeCell ref="BZ6:CC6"/>
    <mergeCell ref="CD6:CG6"/>
    <mergeCell ref="CH6:CI6"/>
    <mergeCell ref="CJ6:CK6"/>
    <mergeCell ref="CN6:CO6"/>
    <mergeCell ref="BD6:BG6"/>
    <mergeCell ref="BH6:BI6"/>
    <mergeCell ref="BJ6:BK6"/>
    <mergeCell ref="BN6:BO6"/>
    <mergeCell ref="BP6:BQ6"/>
    <mergeCell ref="BR6:BS6"/>
    <mergeCell ref="BL5:BM6"/>
    <mergeCell ref="AU6:AU7"/>
    <mergeCell ref="AV6:AV7"/>
    <mergeCell ref="AW6:AW7"/>
    <mergeCell ref="AX6:AX7"/>
    <mergeCell ref="AY6:AY7"/>
    <mergeCell ref="AZ6:BC6"/>
    <mergeCell ref="AT6:AT7"/>
    <mergeCell ref="AR6:AS6"/>
    <mergeCell ref="Z6:AC6"/>
    <mergeCell ref="AD6:AG6"/>
    <mergeCell ref="AH6:AI6"/>
    <mergeCell ref="AJ6:AK6"/>
    <mergeCell ref="AN6:AO6"/>
    <mergeCell ref="AP6:AQ6"/>
    <mergeCell ref="T6:T7"/>
    <mergeCell ref="U6:U7"/>
    <mergeCell ref="V6:V7"/>
    <mergeCell ref="W6:W7"/>
    <mergeCell ref="X6:X7"/>
    <mergeCell ref="Y6:Y7"/>
    <mergeCell ref="P6:P7"/>
    <mergeCell ref="J6:J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HL5:HM6"/>
    <mergeCell ref="HN5:HS5"/>
    <mergeCell ref="HN6:HO6"/>
    <mergeCell ref="HP6:HQ6"/>
    <mergeCell ref="HR6:HS6"/>
    <mergeCell ref="EX5:EY5"/>
    <mergeCell ref="EZ5:FK5"/>
    <mergeCell ref="FL5:FM6"/>
    <mergeCell ref="FN5:FS5"/>
    <mergeCell ref="FX5:FY5"/>
    <mergeCell ref="FZ5:GK5"/>
    <mergeCell ref="FH6:FI6"/>
    <mergeCell ref="FJ6:FK6"/>
    <mergeCell ref="FN6:FO6"/>
    <mergeCell ref="FP6:FQ6"/>
    <mergeCell ref="BN5:BS5"/>
    <mergeCell ref="BX5:BY5"/>
    <mergeCell ref="BZ5:CK5"/>
    <mergeCell ref="CL5:CM6"/>
    <mergeCell ref="CN5:CS5"/>
    <mergeCell ref="CX5:CY5"/>
    <mergeCell ref="BT6:BT7"/>
    <mergeCell ref="BU6:BU7"/>
    <mergeCell ref="BV6:BV7"/>
    <mergeCell ref="BW6:BW7"/>
    <mergeCell ref="X5:Y5"/>
    <mergeCell ref="FT4:FU5"/>
    <mergeCell ref="FV4:FW5"/>
    <mergeCell ref="FX4:GS4"/>
    <mergeCell ref="BT4:BU5"/>
    <mergeCell ref="BV4:BW5"/>
    <mergeCell ref="BX4:CS4"/>
    <mergeCell ref="CT4:CU5"/>
    <mergeCell ref="CV4:CW5"/>
    <mergeCell ref="CX4:DS4"/>
    <mergeCell ref="CZ5:DK5"/>
    <mergeCell ref="DL5:DM6"/>
    <mergeCell ref="DN5:DS5"/>
    <mergeCell ref="BX6:BX7"/>
    <mergeCell ref="AT4:AU5"/>
    <mergeCell ref="AV4:AW5"/>
    <mergeCell ref="AX4:BS4"/>
    <mergeCell ref="AX5:AY5"/>
    <mergeCell ref="AZ5:BK5"/>
    <mergeCell ref="GV4:GW5"/>
    <mergeCell ref="GX4:HS4"/>
    <mergeCell ref="GL5:GM6"/>
    <mergeCell ref="GN5:GS5"/>
    <mergeCell ref="GX5:GY5"/>
    <mergeCell ref="GZ5:HK5"/>
    <mergeCell ref="DT4:DU5"/>
    <mergeCell ref="DV4:DW5"/>
    <mergeCell ref="DX4:ES4"/>
    <mergeCell ref="ET4:EU5"/>
    <mergeCell ref="EV4:EW5"/>
    <mergeCell ref="EX4:FS4"/>
    <mergeCell ref="DX5:DY5"/>
    <mergeCell ref="DZ5:EK5"/>
    <mergeCell ref="EL5:EM6"/>
    <mergeCell ref="EN5:ES5"/>
    <mergeCell ref="DW6:DW7"/>
    <mergeCell ref="DX6:DX7"/>
    <mergeCell ref="DY6:DY7"/>
    <mergeCell ref="DZ6:EC6"/>
    <mergeCell ref="ED6:EG6"/>
    <mergeCell ref="EH6:EI6"/>
    <mergeCell ref="EY6:EY7"/>
    <mergeCell ref="EZ6:FC6"/>
    <mergeCell ref="GT3:HS3"/>
    <mergeCell ref="T3:AS3"/>
    <mergeCell ref="AT3:BS3"/>
    <mergeCell ref="BT3:CS3"/>
    <mergeCell ref="CT3:DS3"/>
    <mergeCell ref="Q3:Q7"/>
    <mergeCell ref="R3:R7"/>
    <mergeCell ref="S3:S7"/>
    <mergeCell ref="A3:A7"/>
    <mergeCell ref="B3:B7"/>
    <mergeCell ref="C3:C7"/>
    <mergeCell ref="D3:D7"/>
    <mergeCell ref="O3:P5"/>
    <mergeCell ref="E6:E7"/>
    <mergeCell ref="T4:U5"/>
    <mergeCell ref="V4:W5"/>
    <mergeCell ref="X4:AS4"/>
    <mergeCell ref="Z5:AK5"/>
    <mergeCell ref="AL5:AM6"/>
    <mergeCell ref="AN5:AS5"/>
    <mergeCell ref="DT3:ES3"/>
    <mergeCell ref="ET3:FS3"/>
    <mergeCell ref="FT3:GS3"/>
    <mergeCell ref="GT4:GU5"/>
  </mergeCells>
  <conditionalFormatting sqref="Q23:R23 R8 O8:P2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{010AFE56-6489-45CD-BF53-3816F388471D}</x14:id>
        </ext>
      </extLst>
    </cfRule>
  </conditionalFormatting>
  <conditionalFormatting sqref="Q24:R2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{01272EF4-4532-48F3-BE3E-2B36B3047EE4}</x14:id>
        </ext>
      </extLst>
    </cfRule>
  </conditionalFormatting>
  <conditionalFormatting sqref="Q9:R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{CE889D77-E6F4-49FF-A3A4-73C5F28DCB0E}</x14:id>
        </ext>
      </extLst>
    </cfRule>
  </conditionalFormatting>
  <conditionalFormatting sqref="Q20:R2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{18961657-E15A-40F3-816B-1E77084E5F04}</x14:id>
        </ext>
      </extLst>
    </cfRule>
  </conditionalFormatting>
  <conditionalFormatting sqref="Q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{103AC691-BB96-44EA-B78E-63D5828E4894}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0AFE56-6489-45CD-BF53-3816F38847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Q23:R23 R8 O8:P24</xm:sqref>
        </x14:conditionalFormatting>
        <x14:conditionalFormatting xmlns:xm="http://schemas.microsoft.com/office/excel/2006/main">
          <x14:cfRule type="dataBar" id="{01272EF4-4532-48F3-BE3E-2B36B3047EE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Q24:R24</xm:sqref>
        </x14:conditionalFormatting>
        <x14:conditionalFormatting xmlns:xm="http://schemas.microsoft.com/office/excel/2006/main">
          <x14:cfRule type="dataBar" id="{CE889D77-E6F4-49FF-A3A4-73C5F28DCB0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Q9:R19</xm:sqref>
        </x14:conditionalFormatting>
        <x14:conditionalFormatting xmlns:xm="http://schemas.microsoft.com/office/excel/2006/main">
          <x14:cfRule type="dataBar" id="{18961657-E15A-40F3-816B-1E77084E5F0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Q20:R22</xm:sqref>
        </x14:conditionalFormatting>
        <x14:conditionalFormatting xmlns:xm="http://schemas.microsoft.com/office/excel/2006/main">
          <x14:cfRule type="dataBar" id="{103AC691-BB96-44EA-B78E-63D5828E48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zoomScale="70" zoomScaleNormal="70" workbookViewId="0">
      <selection activeCell="A2" sqref="A2"/>
    </sheetView>
  </sheetViews>
  <sheetFormatPr defaultRowHeight="15" x14ac:dyDescent="0.25"/>
  <cols>
    <col min="1" max="1" width="35.7109375" customWidth="1"/>
    <col min="2" max="2" width="10.42578125" customWidth="1"/>
    <col min="3" max="3" width="10" customWidth="1"/>
    <col min="4" max="4" width="11.5703125" customWidth="1"/>
    <col min="5" max="5" width="13" customWidth="1"/>
    <col min="6" max="7" width="12.28515625" customWidth="1"/>
    <col min="8" max="8" width="10.7109375" customWidth="1"/>
    <col min="9" max="9" width="10.140625" customWidth="1"/>
    <col min="10" max="10" width="13.85546875" customWidth="1"/>
    <col min="11" max="11" width="9.140625" customWidth="1"/>
    <col min="12" max="12" width="12.140625" customWidth="1"/>
    <col min="13" max="13" width="11.5703125" customWidth="1"/>
    <col min="14" max="14" width="10" customWidth="1"/>
    <col min="15" max="15" width="11.5703125" customWidth="1"/>
    <col min="16" max="16" width="13" customWidth="1"/>
    <col min="17" max="17" width="8.42578125" customWidth="1"/>
    <col min="18" max="18" width="12.140625" customWidth="1"/>
    <col min="19" max="19" width="12" customWidth="1"/>
    <col min="20" max="20" width="10.28515625" customWidth="1"/>
    <col min="21" max="22" width="10.5703125" customWidth="1"/>
    <col min="23" max="23" width="13.140625" customWidth="1"/>
    <col min="24" max="24" width="14.140625" customWidth="1"/>
    <col min="25" max="25" width="11.42578125" customWidth="1"/>
    <col min="26" max="26" width="12.28515625" customWidth="1"/>
    <col min="27" max="27" width="11.28515625" customWidth="1"/>
    <col min="28" max="29" width="12" customWidth="1"/>
    <col min="30" max="30" width="15.28515625" customWidth="1"/>
    <col min="31" max="31" width="14.5703125" customWidth="1"/>
    <col min="32" max="40" width="12" customWidth="1"/>
    <col min="41" max="41" width="11" customWidth="1"/>
    <col min="42" max="42" width="12.42578125" customWidth="1"/>
    <col min="43" max="43" width="13.7109375" customWidth="1"/>
    <col min="44" max="44" width="14.7109375" customWidth="1"/>
    <col min="45" max="45" width="12.42578125" customWidth="1"/>
    <col min="46" max="46" width="15.42578125" customWidth="1"/>
  </cols>
  <sheetData>
    <row r="1" spans="1:44" x14ac:dyDescent="0.25">
      <c r="A1" s="11">
        <v>43952</v>
      </c>
    </row>
    <row r="2" spans="1:44" x14ac:dyDescent="0.25">
      <c r="A2" s="12" t="s">
        <v>24</v>
      </c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44" ht="21" customHeight="1" x14ac:dyDescent="0.25">
      <c r="A3" s="314" t="s">
        <v>91</v>
      </c>
      <c r="B3" s="315" t="s">
        <v>26</v>
      </c>
      <c r="C3" s="316"/>
      <c r="D3" s="316"/>
      <c r="E3" s="315" t="s">
        <v>27</v>
      </c>
      <c r="F3" s="316"/>
      <c r="G3" s="319"/>
      <c r="H3" s="329" t="s">
        <v>28</v>
      </c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4" ht="15" customHeight="1" thickBot="1" x14ac:dyDescent="0.3">
      <c r="A4" s="314"/>
      <c r="B4" s="317"/>
      <c r="C4" s="318"/>
      <c r="D4" s="318"/>
      <c r="E4" s="317"/>
      <c r="F4" s="318"/>
      <c r="G4" s="320"/>
      <c r="H4" s="329" t="s">
        <v>29</v>
      </c>
      <c r="I4" s="329"/>
      <c r="J4" s="329"/>
      <c r="K4" s="329" t="s">
        <v>30</v>
      </c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299" t="s">
        <v>31</v>
      </c>
      <c r="AB4" s="299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4" ht="15" customHeight="1" x14ac:dyDescent="0.25">
      <c r="A5" s="314"/>
      <c r="B5" s="321" t="s">
        <v>32</v>
      </c>
      <c r="C5" s="309" t="s">
        <v>33</v>
      </c>
      <c r="D5" s="323" t="s">
        <v>34</v>
      </c>
      <c r="E5" s="309" t="s">
        <v>32</v>
      </c>
      <c r="F5" s="309" t="s">
        <v>33</v>
      </c>
      <c r="G5" s="312" t="s">
        <v>34</v>
      </c>
      <c r="H5" s="300" t="s">
        <v>32</v>
      </c>
      <c r="I5" s="300" t="s">
        <v>33</v>
      </c>
      <c r="J5" s="302" t="s">
        <v>34</v>
      </c>
      <c r="K5" s="299" t="s">
        <v>35</v>
      </c>
      <c r="L5" s="299"/>
      <c r="M5" s="299"/>
      <c r="N5" s="299"/>
      <c r="O5" s="299"/>
      <c r="P5" s="15"/>
      <c r="Q5" s="299" t="s">
        <v>36</v>
      </c>
      <c r="R5" s="299"/>
      <c r="S5" s="299"/>
      <c r="T5" s="299"/>
      <c r="U5" s="299"/>
      <c r="V5" s="15"/>
      <c r="W5" s="299" t="s">
        <v>37</v>
      </c>
      <c r="X5" s="299"/>
      <c r="Y5" s="299" t="s">
        <v>38</v>
      </c>
      <c r="Z5" s="299"/>
      <c r="AA5" s="299"/>
      <c r="AB5" s="299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4" ht="21" customHeight="1" thickBot="1" x14ac:dyDescent="0.3">
      <c r="A6" s="314"/>
      <c r="B6" s="322"/>
      <c r="C6" s="310"/>
      <c r="D6" s="324"/>
      <c r="E6" s="310"/>
      <c r="F6" s="311"/>
      <c r="G6" s="313"/>
      <c r="H6" s="301"/>
      <c r="I6" s="301"/>
      <c r="J6" s="303"/>
      <c r="K6" s="16" t="s">
        <v>39</v>
      </c>
      <c r="L6" s="16" t="s">
        <v>40</v>
      </c>
      <c r="M6" s="16"/>
      <c r="N6" s="17" t="s">
        <v>41</v>
      </c>
      <c r="O6" s="17" t="s">
        <v>42</v>
      </c>
      <c r="P6" s="17"/>
      <c r="Q6" s="16" t="s">
        <v>39</v>
      </c>
      <c r="R6" s="16" t="s">
        <v>40</v>
      </c>
      <c r="S6" s="16"/>
      <c r="T6" s="17" t="s">
        <v>41</v>
      </c>
      <c r="U6" s="17" t="s">
        <v>42</v>
      </c>
      <c r="V6" s="17"/>
      <c r="W6" s="16" t="s">
        <v>39</v>
      </c>
      <c r="X6" s="16" t="s">
        <v>40</v>
      </c>
      <c r="Y6" s="16" t="s">
        <v>39</v>
      </c>
      <c r="Z6" s="16" t="s">
        <v>40</v>
      </c>
      <c r="AA6" s="17" t="s">
        <v>39</v>
      </c>
      <c r="AB6" s="17" t="s">
        <v>40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9"/>
      <c r="AP6" s="19"/>
    </row>
    <row r="7" spans="1:44" x14ac:dyDescent="0.25">
      <c r="A7" s="20" t="s">
        <v>43</v>
      </c>
      <c r="B7" s="31">
        <f>'[2]по регионам (ср-ва_2019)'!CY25</f>
        <v>4</v>
      </c>
      <c r="C7" s="22">
        <f>'[2]по регионам (ср-ва_2019)'!CZ25</f>
        <v>25</v>
      </c>
      <c r="D7" s="23">
        <f>C7/'[2]по регионам (ср-ва_2019)'!O9</f>
        <v>0.80645161290322576</v>
      </c>
      <c r="E7" s="32">
        <f>'[2]по регионам (ср-ва_2019)'!DA25</f>
        <v>3</v>
      </c>
      <c r="F7" s="22">
        <f>'[2]по регионам (ср-ва_2019)'!DB25</f>
        <v>31</v>
      </c>
      <c r="G7" s="25">
        <f>F7/'[2]по регионам (ср-ва_2019)'!O25</f>
        <v>1</v>
      </c>
      <c r="H7" s="33">
        <f>'[2]по регионам (ср-ва_2019)'!DC25</f>
        <v>3</v>
      </c>
      <c r="I7" s="22">
        <f>'[2]по регионам (ср-ва_2019)'!DD25</f>
        <v>31</v>
      </c>
      <c r="J7" s="25">
        <f>I7/'[2]по регионам (ср-ва_2019)'!O25</f>
        <v>1</v>
      </c>
      <c r="K7" s="34">
        <f>'[2]по регионам (ср-ва_2019)'!DE25</f>
        <v>3</v>
      </c>
      <c r="L7" s="28">
        <f>'[2]по регионам (ср-ва_2019)'!DF25</f>
        <v>31</v>
      </c>
      <c r="M7" s="28"/>
      <c r="N7" s="34"/>
      <c r="O7" s="28"/>
      <c r="P7" s="28"/>
      <c r="Q7" s="34">
        <f>'[2]по регионам (ср-ва_2019)'!DI25</f>
        <v>0</v>
      </c>
      <c r="R7" s="28">
        <f>'[2]по регионам (ср-ва_2019)'!DJ25</f>
        <v>0</v>
      </c>
      <c r="S7" s="28"/>
      <c r="T7" s="34"/>
      <c r="U7" s="28"/>
      <c r="V7" s="28"/>
      <c r="W7" s="34">
        <f>'[2]по регионам (ср-ва_2019)'!DM25</f>
        <v>0</v>
      </c>
      <c r="X7" s="28">
        <f>'[2]по регионам (ср-ва_2019)'!DN25</f>
        <v>0</v>
      </c>
      <c r="Y7" s="34">
        <f>'[2]по регионам (ср-ва_2019)'!DO25</f>
        <v>0</v>
      </c>
      <c r="Z7" s="28">
        <f>'[2]по регионам (ср-ва_2019)'!DP25</f>
        <v>0</v>
      </c>
      <c r="AA7" s="35">
        <f>'[2]по регионам (ср-ва_2019)'!DQ25</f>
        <v>0</v>
      </c>
      <c r="AB7" s="36">
        <f>'[2]по регионам (ср-ва_2019)'!DR25</f>
        <v>0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19"/>
      <c r="AP7" s="19"/>
      <c r="AQ7" s="19"/>
      <c r="AR7" s="19"/>
    </row>
    <row r="8" spans="1:44" x14ac:dyDescent="0.25">
      <c r="A8" s="20" t="s">
        <v>44</v>
      </c>
      <c r="B8" s="21">
        <f>'[2]по регионам (ср-ва_2019)'!JY25</f>
        <v>0</v>
      </c>
      <c r="C8" s="22">
        <f>'[2]по регионам (ср-ва_2019)'!JZ25</f>
        <v>0</v>
      </c>
      <c r="D8" s="23">
        <f>C8/'[2]по регионам (ср-ва_2019)'!N25</f>
        <v>0</v>
      </c>
      <c r="E8" s="24">
        <f>'[2]по регионам (ср-ва_2019)'!KA25</f>
        <v>0</v>
      </c>
      <c r="F8" s="22">
        <f>'[2]по регионам (ср-ва_2019)'!KB25</f>
        <v>0</v>
      </c>
      <c r="G8" s="25">
        <f>F8/'[2]по регионам (ср-ва_2019)'!N25</f>
        <v>0</v>
      </c>
      <c r="H8" s="26">
        <f>'[2]по регионам (ср-ва_2019)'!KC25</f>
        <v>34</v>
      </c>
      <c r="I8" s="22">
        <f>'[2]по регионам (ср-ва_2019)'!KD25</f>
        <v>299.49</v>
      </c>
      <c r="J8" s="25">
        <f>I8/'[2]по регионам (ср-ва_2019)'!N25</f>
        <v>1</v>
      </c>
      <c r="K8" s="27">
        <f>'[2]по регионам (ср-ва_2019)'!KE25</f>
        <v>18</v>
      </c>
      <c r="L8" s="28">
        <f>'[2]по регионам (ср-ва_2019)'!KF25</f>
        <v>159.6</v>
      </c>
      <c r="M8" s="28"/>
      <c r="N8" s="27"/>
      <c r="O8" s="28"/>
      <c r="P8" s="28"/>
      <c r="Q8" s="27">
        <f>'[2]по регионам (ср-ва_2019)'!KI25</f>
        <v>0</v>
      </c>
      <c r="R8" s="28">
        <f>'[2]по регионам (ср-ва_2019)'!KJ25</f>
        <v>0</v>
      </c>
      <c r="S8" s="28"/>
      <c r="T8" s="27"/>
      <c r="U8" s="28"/>
      <c r="V8" s="28"/>
      <c r="W8" s="27">
        <f>'[2]по регионам (ср-ва_2019)'!KM25</f>
        <v>16</v>
      </c>
      <c r="X8" s="28">
        <f>'[2]по регионам (ср-ва_2019)'!KN25</f>
        <v>139.85</v>
      </c>
      <c r="Y8" s="27">
        <f>'[2]по регионам (ср-ва_2019)'!KO25</f>
        <v>0</v>
      </c>
      <c r="Z8" s="28">
        <f>'[2]по регионам (ср-ва_2019)'!KP25</f>
        <v>0</v>
      </c>
      <c r="AA8" s="29">
        <f>'[2]по регионам (ср-ва_2019)'!KQ25</f>
        <v>16</v>
      </c>
      <c r="AB8" s="36">
        <f>'[2]по регионам (ср-ва_2019)'!KR25</f>
        <v>139.85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9"/>
      <c r="AP8" s="19"/>
      <c r="AQ8" s="19"/>
      <c r="AR8" s="19"/>
    </row>
    <row r="9" spans="1:44" x14ac:dyDescent="0.25">
      <c r="A9" s="20" t="s">
        <v>45</v>
      </c>
      <c r="B9" s="21">
        <f>'[2]по регионам (ср-ва_2019)'!FY25</f>
        <v>0</v>
      </c>
      <c r="C9" s="22">
        <f>'[2]по регионам (ср-ва_2019)'!FZ25</f>
        <v>0</v>
      </c>
      <c r="D9" s="23">
        <f>C9/'[2]по регионам (ср-ва_2019)'!L25</f>
        <v>0</v>
      </c>
      <c r="E9" s="24">
        <f>'[2]по регионам (ср-ва_2019)'!GA25</f>
        <v>0</v>
      </c>
      <c r="F9" s="22">
        <f>'[2]по регионам (ср-ва_2019)'!GB25</f>
        <v>0</v>
      </c>
      <c r="G9" s="25">
        <f>F9/'[2]по регионам (ср-ва_2019)'!L25</f>
        <v>0</v>
      </c>
      <c r="H9" s="26">
        <f>'[2]по регионам (ср-ва_2019)'!GC25</f>
        <v>12</v>
      </c>
      <c r="I9" s="22">
        <f>'[2]по регионам (ср-ва_2019)'!GD25</f>
        <v>32</v>
      </c>
      <c r="J9" s="25">
        <f>I9/'[2]по регионам (ср-ва_2019)'!L25</f>
        <v>1</v>
      </c>
      <c r="K9" s="27">
        <f>'[2]по регионам (ср-ва_2019)'!GE25</f>
        <v>12</v>
      </c>
      <c r="L9" s="28">
        <f>'[2]по регионам (ср-ва_2019)'!GF25</f>
        <v>32</v>
      </c>
      <c r="M9" s="28"/>
      <c r="N9" s="27"/>
      <c r="O9" s="28"/>
      <c r="P9" s="28"/>
      <c r="Q9" s="27">
        <f>'[2]по регионам (ср-ва_2019)'!GI25</f>
        <v>0</v>
      </c>
      <c r="R9" s="28">
        <f>'[2]по регионам (ср-ва_2019)'!GJ25</f>
        <v>0</v>
      </c>
      <c r="S9" s="28"/>
      <c r="T9" s="27"/>
      <c r="U9" s="28"/>
      <c r="V9" s="28"/>
      <c r="W9" s="27">
        <f>'[2]по регионам (ср-ва_2019)'!GM25</f>
        <v>0</v>
      </c>
      <c r="X9" s="28">
        <f>'[2]по регионам (ср-ва_2019)'!GN21</f>
        <v>0</v>
      </c>
      <c r="Y9" s="27">
        <f>'[2]по регионам (ср-ва_2019)'!GO25</f>
        <v>0</v>
      </c>
      <c r="Z9" s="28">
        <f>'[2]по регионам (ср-ва_2019)'!GP25</f>
        <v>0</v>
      </c>
      <c r="AA9" s="29">
        <f>'[2]по регионам (ср-ва_2019)'!GQ25</f>
        <v>0</v>
      </c>
      <c r="AB9" s="36">
        <f>'[2]по регионам (ср-ва_2019)'!GR25</f>
        <v>0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19"/>
      <c r="AP9" s="19"/>
      <c r="AQ9" s="19"/>
      <c r="AR9" s="19"/>
    </row>
    <row r="10" spans="1:44" x14ac:dyDescent="0.25">
      <c r="A10" s="20" t="s">
        <v>46</v>
      </c>
      <c r="B10" s="21">
        <f>'[2]по регионам (ср-ва_2019)'!GY25</f>
        <v>0</v>
      </c>
      <c r="C10" s="22">
        <f>'[2]по регионам (ср-ва_2019)'!GZ25</f>
        <v>0</v>
      </c>
      <c r="D10" s="23">
        <f>C10/'[2]по регионам (ср-ва_2019)'!M25</f>
        <v>0</v>
      </c>
      <c r="E10" s="24">
        <f>'[2]по регионам (ср-ва_2019)'!HA25</f>
        <v>0</v>
      </c>
      <c r="F10" s="22">
        <f>'[2]по регионам (ср-ва_2019)'!HB25</f>
        <v>0</v>
      </c>
      <c r="G10" s="25">
        <f>F10/'[2]по регионам (ср-ва_2019)'!M25</f>
        <v>0</v>
      </c>
      <c r="H10" s="26">
        <f>'[2]по регионам (ср-ва_2019)'!HC25</f>
        <v>66</v>
      </c>
      <c r="I10" s="22">
        <f>'[2]по регионам (ср-ва_2019)'!HD25</f>
        <v>534.976</v>
      </c>
      <c r="J10" s="25">
        <f>I10/'[2]по регионам (ср-ва_2019)'!M25</f>
        <v>0.94173314838155453</v>
      </c>
      <c r="K10" s="27">
        <f>'[2]по регионам (ср-ва_2019)'!HE25</f>
        <v>0</v>
      </c>
      <c r="L10" s="28">
        <f>'[2]по регионам (ср-ва_2019)'!HF25</f>
        <v>0</v>
      </c>
      <c r="M10" s="28"/>
      <c r="N10" s="27"/>
      <c r="O10" s="28"/>
      <c r="P10" s="28"/>
      <c r="Q10" s="27">
        <f>'[2]по регионам (ср-ва_2019)'!HI25</f>
        <v>66</v>
      </c>
      <c r="R10" s="28">
        <f>'[2]по регионам (ср-ва_2019)'!HJ25</f>
        <v>534.976</v>
      </c>
      <c r="S10" s="28"/>
      <c r="T10" s="27"/>
      <c r="U10" s="28"/>
      <c r="V10" s="28"/>
      <c r="W10" s="27">
        <f>'[2]по регионам (ср-ва_2019)'!HM25</f>
        <v>0</v>
      </c>
      <c r="X10" s="28">
        <f>'[2]по регионам (ср-ва_2019)'!HN25</f>
        <v>0</v>
      </c>
      <c r="Y10" s="27">
        <f>'[2]по регионам (ср-ва_2019)'!HO25</f>
        <v>0</v>
      </c>
      <c r="Z10" s="28">
        <f>'[2]по регионам (ср-ва_2019)'!HP25</f>
        <v>0</v>
      </c>
      <c r="AA10" s="29">
        <f>'[2]по регионам (ср-ва_2019)'!HQ25</f>
        <v>66</v>
      </c>
      <c r="AB10" s="36">
        <f>'[2]по регионам (ср-ва_2019)'!HR25</f>
        <v>534.976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19"/>
      <c r="AP10" s="19"/>
      <c r="AQ10" s="19"/>
      <c r="AR10" s="19"/>
    </row>
    <row r="11" spans="1:44" x14ac:dyDescent="0.25">
      <c r="A11" s="20" t="s">
        <v>47</v>
      </c>
      <c r="B11" s="21">
        <f>'[2]по регионам (ср-ва_2019)'!HY25</f>
        <v>0</v>
      </c>
      <c r="C11" s="22">
        <f>'[2]по регионам (ср-ва_2019)'!HZ25</f>
        <v>0</v>
      </c>
      <c r="D11" s="23">
        <f>C11/'[2]по регионам (ср-ва_2019)'!P25</f>
        <v>0</v>
      </c>
      <c r="E11" s="24">
        <f>'[2]по регионам (ср-ва_2019)'!IA25</f>
        <v>0</v>
      </c>
      <c r="F11" s="22">
        <f>'[2]по регионам (ср-ва_2019)'!IB25</f>
        <v>0</v>
      </c>
      <c r="G11" s="25">
        <f>F11/'[2]по регионам (ср-ва_2019)'!P25</f>
        <v>0</v>
      </c>
      <c r="H11" s="26">
        <f>'[2]по регионам (ср-ва_2019)'!IC25</f>
        <v>2</v>
      </c>
      <c r="I11" s="22">
        <f>'[2]по регионам (ср-ва_2019)'!ID25</f>
        <v>18</v>
      </c>
      <c r="J11" s="25">
        <f>I11/'[2]по регионам (ср-ва_2019)'!P25</f>
        <v>0.72</v>
      </c>
      <c r="K11" s="27">
        <f>'[2]по регионам (ср-ва_2019)'!IE25</f>
        <v>1</v>
      </c>
      <c r="L11" s="28">
        <f>'[2]по регионам (ср-ва_2019)'!IF25</f>
        <v>4</v>
      </c>
      <c r="M11" s="28"/>
      <c r="N11" s="27"/>
      <c r="O11" s="28"/>
      <c r="P11" s="28"/>
      <c r="Q11" s="27">
        <f>'[2]по регионам (ср-ва_2019)'!II25</f>
        <v>1</v>
      </c>
      <c r="R11" s="28">
        <f>'[2]по регионам (ср-ва_2019)'!IJ25</f>
        <v>14</v>
      </c>
      <c r="S11" s="28"/>
      <c r="T11" s="27"/>
      <c r="U11" s="28"/>
      <c r="V11" s="28"/>
      <c r="W11" s="27">
        <f>'[2]по регионам (ср-ва_2019)'!IM25</f>
        <v>0</v>
      </c>
      <c r="X11" s="27">
        <f>'[2]по регионам (ср-ва_2019)'!IN25</f>
        <v>0</v>
      </c>
      <c r="Y11" s="27">
        <f>'[2]по регионам (ср-ва_2019)'!IO25</f>
        <v>0</v>
      </c>
      <c r="Z11" s="27">
        <f>'[2]по регионам (ср-ва_2019)'!IP25</f>
        <v>0</v>
      </c>
      <c r="AA11" s="27">
        <f>'[2]по регионам (ср-ва_2019)'!IQ25</f>
        <v>0</v>
      </c>
      <c r="AB11" s="27">
        <f>'[2]по регионам (ср-ва_2019)'!IR25</f>
        <v>0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19"/>
      <c r="AP11" s="19"/>
      <c r="AQ11" s="19"/>
      <c r="AR11" s="19"/>
    </row>
    <row r="12" spans="1:44" x14ac:dyDescent="0.25">
      <c r="A12" s="37" t="s">
        <v>48</v>
      </c>
      <c r="B12" s="38">
        <f>'[2]по регионам (ср-ва_2019)'!IY25</f>
        <v>14</v>
      </c>
      <c r="C12" s="38">
        <f>'[2]по регионам (ср-ва_2019)'!IZ25</f>
        <v>141.553</v>
      </c>
      <c r="D12" s="25">
        <f>C12/'[2]по регионам (ср-ва_2019)'!K25</f>
        <v>1</v>
      </c>
      <c r="E12" s="26">
        <f>'[2]по регионам (ср-ва_2019)'!JA25</f>
        <v>12</v>
      </c>
      <c r="F12" s="26">
        <f>'[2]по регионам (ср-ва_2019)'!JB25</f>
        <v>126</v>
      </c>
      <c r="G12" s="25">
        <f>F12/'[2]по регионам (ср-ва_2019)'!K25</f>
        <v>0.89012595988781584</v>
      </c>
      <c r="H12" s="26">
        <f>'[2]по регионам (ср-ва_2019)'!JC25</f>
        <v>11</v>
      </c>
      <c r="I12" s="26">
        <f>'[2]по регионам (ср-ва_2019)'!JD25</f>
        <v>124.5</v>
      </c>
      <c r="J12" s="25">
        <f>I12/'[2]по регионам (ср-ва_2019)'!K25</f>
        <v>0.87952922227010377</v>
      </c>
      <c r="K12" s="27">
        <f>'[2]по регионам (ср-ва_2019)'!JE25</f>
        <v>9</v>
      </c>
      <c r="L12" s="28">
        <f>'[2]по регионам (ср-ва_2019)'!JF25</f>
        <v>99.5</v>
      </c>
      <c r="M12" s="28"/>
      <c r="N12" s="27"/>
      <c r="O12" s="28"/>
      <c r="P12" s="28"/>
      <c r="Q12" s="27">
        <f>'[2]по регионам (ср-ва_2019)'!JI25</f>
        <v>2</v>
      </c>
      <c r="R12" s="28">
        <f>'[2]по регионам (ср-ва_2019)'!JJ25</f>
        <v>25</v>
      </c>
      <c r="S12" s="28"/>
      <c r="T12" s="27"/>
      <c r="U12" s="28"/>
      <c r="V12" s="28"/>
      <c r="W12" s="27">
        <f>'[2]по регионам (ср-ва_2019)'!JM25</f>
        <v>0</v>
      </c>
      <c r="X12" s="27">
        <f>'[2]по регионам (ср-ва_2019)'!JN25</f>
        <v>0</v>
      </c>
      <c r="Y12" s="27">
        <f>'[2]по регионам (ср-ва_2019)'!JO25</f>
        <v>0</v>
      </c>
      <c r="Z12" s="27">
        <f>'[2]по регионам (ср-ва_2019)'!JP25</f>
        <v>0</v>
      </c>
      <c r="AA12" s="27">
        <f>'[2]по регионам (ср-ва_2019)'!JQ25</f>
        <v>2</v>
      </c>
      <c r="AB12" s="27">
        <f>'[2]по регионам (ср-ва_2019)'!JR25</f>
        <v>25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19"/>
      <c r="AP12" s="19"/>
      <c r="AQ12" s="19"/>
      <c r="AR12" s="19"/>
    </row>
    <row r="13" spans="1:44" x14ac:dyDescent="0.25">
      <c r="A13" s="37" t="str">
        <f>'[2]по регионам (ср-ва_2019)'!G6</f>
        <v>МФО "ТТ Финанс"</v>
      </c>
      <c r="B13" s="38">
        <f>'[2]по регионам (ср-ва_2019)'!KY25</f>
        <v>0</v>
      </c>
      <c r="C13" s="38">
        <f>'[2]по регионам (ср-ва_2019)'!KZ25</f>
        <v>0</v>
      </c>
      <c r="D13" s="25">
        <f>C13/'[2]по регионам (ср-ва_2019)'!G25</f>
        <v>0</v>
      </c>
      <c r="E13" s="26">
        <f>'[2]по регионам (ср-ва_2019)'!LA25</f>
        <v>0</v>
      </c>
      <c r="F13" s="26">
        <f>'[2]по регионам (ср-ва_2019)'!LB25</f>
        <v>0</v>
      </c>
      <c r="G13" s="25">
        <f>F13/'[2]по регионам (ср-ва_2019)'!G25</f>
        <v>0</v>
      </c>
      <c r="H13" s="26">
        <f>'[2]по регионам (ср-ва_2019)'!LC25</f>
        <v>2</v>
      </c>
      <c r="I13" s="26">
        <f>'[2]по регионам (ср-ва_2019)'!LD25</f>
        <v>13.5</v>
      </c>
      <c r="J13" s="25">
        <f>I13/'[2]по регионам (ср-ва_2019)'!G25</f>
        <v>1</v>
      </c>
      <c r="K13" s="27">
        <f>'[2]по регионам (ср-ва_2019)'!LE25</f>
        <v>1</v>
      </c>
      <c r="L13" s="28">
        <f>'[2]по регионам (ср-ва_2019)'!LF25</f>
        <v>6</v>
      </c>
      <c r="M13" s="28"/>
      <c r="N13" s="27"/>
      <c r="O13" s="28"/>
      <c r="P13" s="28"/>
      <c r="Q13" s="27">
        <f>'[2]по регионам (ср-ва_2019)'!LI25</f>
        <v>1</v>
      </c>
      <c r="R13" s="28">
        <f>'[2]по регионам (ср-ва_2019)'!LJ25</f>
        <v>7.5</v>
      </c>
      <c r="S13" s="28"/>
      <c r="T13" s="27"/>
      <c r="U13" s="28"/>
      <c r="V13" s="28"/>
      <c r="W13" s="27">
        <f>'[2]по регионам (ср-ва_2019)'!LM25</f>
        <v>0</v>
      </c>
      <c r="X13" s="27">
        <f>'[2]по регионам (ср-ва_2019)'!LN25</f>
        <v>0</v>
      </c>
      <c r="Y13" s="27">
        <f>'[2]по регионам (ср-ва_2019)'!LO25</f>
        <v>0</v>
      </c>
      <c r="Z13" s="27">
        <f>'[2]по регионам (ср-ва_2019)'!LP25</f>
        <v>0</v>
      </c>
      <c r="AA13" s="27">
        <f>'[2]по регионам (ср-ва_2019)'!LQ25</f>
        <v>1</v>
      </c>
      <c r="AB13" s="27">
        <f>'[2]по регионам (ср-ва_2019)'!LR25</f>
        <v>7.5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9"/>
      <c r="AP13" s="19"/>
      <c r="AQ13" s="19"/>
      <c r="AR13" s="19"/>
    </row>
    <row r="14" spans="1:44" x14ac:dyDescent="0.25">
      <c r="A14" s="39" t="s">
        <v>49</v>
      </c>
      <c r="B14" s="40">
        <f>'[2]по регионам (ср-ва_2019)'!LY25</f>
        <v>0</v>
      </c>
      <c r="C14" s="40">
        <f>'[2]по регионам (ср-ва_2019)'!LZ25</f>
        <v>0</v>
      </c>
      <c r="D14" s="41">
        <f>C14/'[2]по регионам (ср-ва_2019)'!Q25</f>
        <v>0</v>
      </c>
      <c r="E14" s="42">
        <f>'[2]по регионам (ср-ва_2019)'!MA25</f>
        <v>0</v>
      </c>
      <c r="F14" s="42">
        <f>'[2]по регионам (ср-ва_2019)'!MB25</f>
        <v>0</v>
      </c>
      <c r="G14" s="41">
        <f>F14/'[2]по регионам (ср-ва_2019)'!Q25</f>
        <v>0</v>
      </c>
      <c r="H14" s="42">
        <f>'[2]по регионам (ср-ва_2019)'!MC25</f>
        <v>7</v>
      </c>
      <c r="I14" s="42">
        <f>'[2]по регионам (ср-ва_2019)'!MD25</f>
        <v>87</v>
      </c>
      <c r="J14" s="41">
        <f>I14/'[2]по регионам (ср-ва_2019)'!Q25</f>
        <v>0.87</v>
      </c>
      <c r="K14" s="43">
        <f>'[2]по регионам (ср-ва_2019)'!ME25</f>
        <v>6</v>
      </c>
      <c r="L14" s="44">
        <f>'[2]по регионам (ср-ва_2019)'!MF25</f>
        <v>80</v>
      </c>
      <c r="M14" s="44"/>
      <c r="N14" s="43"/>
      <c r="O14" s="44"/>
      <c r="P14" s="44"/>
      <c r="Q14" s="43">
        <f>'[2]по регионам (ср-ва_2019)'!MI25</f>
        <v>1</v>
      </c>
      <c r="R14" s="44">
        <f>'[2]по регионам (ср-ва_2019)'!MJ25</f>
        <v>7</v>
      </c>
      <c r="S14" s="44"/>
      <c r="T14" s="43"/>
      <c r="U14" s="44"/>
      <c r="V14" s="44"/>
      <c r="W14" s="43">
        <f>'[2]по регионам (ср-ва_2019)'!MM25</f>
        <v>0</v>
      </c>
      <c r="X14" s="43">
        <f>'[2]по регионам (ср-ва_2019)'!MN25</f>
        <v>0</v>
      </c>
      <c r="Y14" s="43">
        <f>'[2]по регионам (ср-ва_2019)'!MO25</f>
        <v>0</v>
      </c>
      <c r="Z14" s="43">
        <f>'[2]по регионам (ср-ва_2019)'!MP25</f>
        <v>0</v>
      </c>
      <c r="AA14" s="43">
        <f>'[2]по регионам (ср-ва_2019)'!MQ25</f>
        <v>1</v>
      </c>
      <c r="AB14" s="43">
        <f>'[2]по регионам (ср-ва_2019)'!MR25</f>
        <v>7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19"/>
      <c r="AP14" s="19"/>
      <c r="AQ14" s="19"/>
      <c r="AR14" s="19"/>
    </row>
    <row r="15" spans="1:44" ht="15.75" thickBot="1" x14ac:dyDescent="0.3">
      <c r="A15" s="45" t="s">
        <v>50</v>
      </c>
      <c r="B15" s="46">
        <f>SUM(B7:B14)</f>
        <v>18</v>
      </c>
      <c r="C15" s="46">
        <f>SUM(C7:C14)</f>
        <v>166.553</v>
      </c>
      <c r="D15" s="46"/>
      <c r="E15" s="46">
        <f>SUM(E7:E14)</f>
        <v>15</v>
      </c>
      <c r="F15" s="46">
        <f>SUM(F7:F14)</f>
        <v>157</v>
      </c>
      <c r="G15" s="46"/>
      <c r="H15" s="46">
        <f>SUM(H7:H14)</f>
        <v>137</v>
      </c>
      <c r="I15" s="46">
        <f>SUM(I7:I14)</f>
        <v>1140.4659999999999</v>
      </c>
      <c r="J15" s="46"/>
      <c r="K15" s="46">
        <f>SUM(K7:K14)</f>
        <v>50</v>
      </c>
      <c r="L15" s="46">
        <f>SUM(L7:L14)</f>
        <v>412.1</v>
      </c>
      <c r="M15" s="46">
        <f>SUM(M7:M13)</f>
        <v>0</v>
      </c>
      <c r="N15" s="46">
        <f>SUM(N7:N13)</f>
        <v>0</v>
      </c>
      <c r="O15" s="46">
        <f>SUM(O7:O13)</f>
        <v>0</v>
      </c>
      <c r="P15" s="46">
        <f>SUM(P7:P13)</f>
        <v>0</v>
      </c>
      <c r="Q15" s="46">
        <f>SUM(Q7:Q14)</f>
        <v>71</v>
      </c>
      <c r="R15" s="46">
        <f>SUM(R7:R14)</f>
        <v>588.476</v>
      </c>
      <c r="S15" s="46">
        <f>SUM(S7:S13)</f>
        <v>0</v>
      </c>
      <c r="T15" s="46">
        <f>SUM(T7:T13)</f>
        <v>0</v>
      </c>
      <c r="U15" s="46">
        <f>SUM(U7:U13)</f>
        <v>0</v>
      </c>
      <c r="V15" s="46">
        <f>SUM(V7:V13)</f>
        <v>0</v>
      </c>
      <c r="W15" s="46">
        <f t="shared" ref="W15:AB15" si="0">SUM(W7:W14)</f>
        <v>16</v>
      </c>
      <c r="X15" s="46">
        <f t="shared" si="0"/>
        <v>139.85</v>
      </c>
      <c r="Y15" s="46">
        <f t="shared" si="0"/>
        <v>0</v>
      </c>
      <c r="Z15" s="46">
        <f t="shared" si="0"/>
        <v>0</v>
      </c>
      <c r="AA15" s="46">
        <f t="shared" si="0"/>
        <v>86</v>
      </c>
      <c r="AB15" s="46">
        <f t="shared" si="0"/>
        <v>714.32600000000002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19"/>
      <c r="AP15" s="19"/>
      <c r="AQ15" s="19"/>
      <c r="AR15" s="19"/>
    </row>
    <row r="16" spans="1:44" s="48" customFormat="1" x14ac:dyDescent="0.25">
      <c r="C16" s="49"/>
      <c r="D16" s="49"/>
      <c r="E16" s="49"/>
      <c r="F16" s="49"/>
      <c r="G16" s="49"/>
      <c r="H16" s="49"/>
      <c r="I16" s="49"/>
      <c r="J16" s="49"/>
      <c r="AO16" s="50"/>
    </row>
    <row r="17" spans="1:31" s="48" customFormat="1" x14ac:dyDescent="0.25"/>
    <row r="18" spans="1:31" x14ac:dyDescent="0.25">
      <c r="B18" s="51"/>
      <c r="C18" s="52"/>
      <c r="D18" s="52"/>
      <c r="E18" s="52"/>
      <c r="F18" s="52"/>
      <c r="G18" s="52"/>
      <c r="H18" s="52"/>
      <c r="I18" s="52"/>
      <c r="J18" s="52"/>
      <c r="N18" s="53"/>
      <c r="O18" s="53"/>
    </row>
    <row r="19" spans="1:31" x14ac:dyDescent="0.25">
      <c r="B19" s="51"/>
      <c r="C19" s="52"/>
      <c r="D19" s="52"/>
      <c r="E19" s="52"/>
      <c r="F19" s="52"/>
      <c r="G19" s="52"/>
      <c r="H19" s="52"/>
      <c r="I19" s="52"/>
      <c r="J19" s="52"/>
      <c r="N19" s="53"/>
      <c r="O19" s="53"/>
    </row>
    <row r="20" spans="1:31" s="19" customFormat="1" ht="15.75" thickBot="1" x14ac:dyDescent="0.3">
      <c r="A20" s="19" t="s">
        <v>51</v>
      </c>
      <c r="I20" s="54"/>
    </row>
    <row r="21" spans="1:31" ht="22.5" customHeight="1" thickBot="1" x14ac:dyDescent="0.3">
      <c r="A21" s="304" t="s">
        <v>52</v>
      </c>
      <c r="B21" s="306" t="s">
        <v>53</v>
      </c>
      <c r="C21" s="307"/>
      <c r="D21" s="308"/>
      <c r="E21" s="306" t="s">
        <v>54</v>
      </c>
      <c r="F21" s="307"/>
      <c r="G21" s="308"/>
      <c r="H21" s="306" t="s">
        <v>55</v>
      </c>
      <c r="I21" s="307"/>
      <c r="J21" s="308"/>
      <c r="K21" s="306" t="s">
        <v>43</v>
      </c>
      <c r="L21" s="307"/>
      <c r="M21" s="308"/>
      <c r="N21" s="306" t="str">
        <f>'[2]по регионам (ср-ва_2019)'!IY3</f>
        <v>ТДО МФО "Актобе ауыл микрокредит"</v>
      </c>
      <c r="O21" s="307"/>
      <c r="P21" s="308"/>
      <c r="Q21" s="306" t="s">
        <v>47</v>
      </c>
      <c r="R21" s="307"/>
      <c r="S21" s="308"/>
      <c r="T21" s="306" t="s">
        <v>56</v>
      </c>
      <c r="U21" s="307"/>
      <c r="V21" s="308"/>
      <c r="W21" s="306" t="s">
        <v>49</v>
      </c>
      <c r="X21" s="307"/>
      <c r="Y21" s="308"/>
      <c r="Z21" s="330" t="s">
        <v>57</v>
      </c>
      <c r="AA21" s="331"/>
      <c r="AB21" s="331"/>
      <c r="AC21" s="332"/>
      <c r="AD21" s="325" t="s">
        <v>58</v>
      </c>
      <c r="AE21" s="327" t="s">
        <v>59</v>
      </c>
    </row>
    <row r="22" spans="1:31" s="66" customFormat="1" ht="105.75" thickBot="1" x14ac:dyDescent="0.3">
      <c r="A22" s="305"/>
      <c r="B22" s="58" t="s">
        <v>39</v>
      </c>
      <c r="C22" s="56" t="s">
        <v>40</v>
      </c>
      <c r="D22" s="57" t="s">
        <v>60</v>
      </c>
      <c r="E22" s="55" t="s">
        <v>39</v>
      </c>
      <c r="F22" s="56" t="s">
        <v>40</v>
      </c>
      <c r="G22" s="57" t="s">
        <v>60</v>
      </c>
      <c r="H22" s="58" t="s">
        <v>39</v>
      </c>
      <c r="I22" s="56" t="s">
        <v>40</v>
      </c>
      <c r="J22" s="57" t="s">
        <v>60</v>
      </c>
      <c r="K22" s="58" t="s">
        <v>39</v>
      </c>
      <c r="L22" s="56" t="s">
        <v>40</v>
      </c>
      <c r="M22" s="59" t="s">
        <v>60</v>
      </c>
      <c r="N22" s="58" t="s">
        <v>39</v>
      </c>
      <c r="O22" s="56" t="s">
        <v>40</v>
      </c>
      <c r="P22" s="59" t="s">
        <v>60</v>
      </c>
      <c r="Q22" s="58" t="s">
        <v>39</v>
      </c>
      <c r="R22" s="56" t="s">
        <v>40</v>
      </c>
      <c r="S22" s="59" t="s">
        <v>60</v>
      </c>
      <c r="T22" s="58" t="s">
        <v>39</v>
      </c>
      <c r="U22" s="56" t="s">
        <v>40</v>
      </c>
      <c r="V22" s="59" t="s">
        <v>60</v>
      </c>
      <c r="W22" s="60" t="s">
        <v>39</v>
      </c>
      <c r="X22" s="61" t="s">
        <v>40</v>
      </c>
      <c r="Y22" s="62" t="s">
        <v>60</v>
      </c>
      <c r="Z22" s="63" t="s">
        <v>39</v>
      </c>
      <c r="AA22" s="64" t="s">
        <v>61</v>
      </c>
      <c r="AB22" s="237" t="s">
        <v>62</v>
      </c>
      <c r="AC22" s="65" t="s">
        <v>63</v>
      </c>
      <c r="AD22" s="326"/>
      <c r="AE22" s="328"/>
    </row>
    <row r="23" spans="1:31" x14ac:dyDescent="0.25">
      <c r="A23" s="67" t="s">
        <v>9</v>
      </c>
      <c r="B23" s="72">
        <f>'[2]по регионам (ср-ва_2019)'!GC8</f>
        <v>0</v>
      </c>
      <c r="C23" s="70">
        <f>'[2]по регионам (ср-ва_2019)'!GD8</f>
        <v>0</v>
      </c>
      <c r="D23" s="73">
        <f>IFERROR(C23/'[2]по регионам (ср-ва_2019)'!L8,0)</f>
        <v>0</v>
      </c>
      <c r="E23" s="74">
        <f>'[2]по регионам (ср-ва_2019)'!HC8</f>
        <v>0</v>
      </c>
      <c r="F23" s="70">
        <f>'[2]по регионам (ср-ва_2019)'!HD8</f>
        <v>0</v>
      </c>
      <c r="G23" s="73">
        <f>IFERROR(F23/'[2]по регионам (ср-ва_2019)'!M8,0)</f>
        <v>0</v>
      </c>
      <c r="H23" s="69">
        <f>'[2]по регионам (ср-ва_2019)'!KC8</f>
        <v>0</v>
      </c>
      <c r="I23" s="70">
        <f>'[2]по регионам (ср-ва_2019)'!KD8</f>
        <v>0</v>
      </c>
      <c r="J23" s="71">
        <f>IFERROR(I23/'[2]по регионам (ср-ва_2019)'!N8,0)</f>
        <v>0</v>
      </c>
      <c r="K23" s="74">
        <f>'[2]по регионам (ср-ва_2019)'!DC8</f>
        <v>0</v>
      </c>
      <c r="L23" s="70">
        <f>'[2]по регионам (ср-ва_2019)'!DD8</f>
        <v>0</v>
      </c>
      <c r="M23" s="73">
        <f>IFERROR(L23/'[2]по регионам (ср-ва_2019)'!O8,0)</f>
        <v>0</v>
      </c>
      <c r="N23" s="69">
        <f>'[2]по регионам (ср-ва_2019)'!JC8</f>
        <v>0</v>
      </c>
      <c r="O23" s="70">
        <f>'[2]по регионам (ср-ва_2019)'!JD8</f>
        <v>0</v>
      </c>
      <c r="P23" s="71">
        <f>IFERROR(O23/'[2]по регионам (ср-ва_2019)'!K8,0)</f>
        <v>0</v>
      </c>
      <c r="Q23" s="69">
        <f>'[2]по регионам (ср-ва_2019)'!IC8</f>
        <v>0</v>
      </c>
      <c r="R23" s="70">
        <f>'[2]по регионам (ср-ва_2019)'!ID8</f>
        <v>0</v>
      </c>
      <c r="S23" s="71">
        <f>IFERROR(R23/'[2]по регионам (ср-ва_2019)'!P8,0)</f>
        <v>0</v>
      </c>
      <c r="T23" s="69">
        <f>'[2]по регионам (ср-ва_2019)'!LC8</f>
        <v>0</v>
      </c>
      <c r="U23" s="70">
        <f>'[2]по регионам (ср-ва_2019)'!LD8</f>
        <v>0</v>
      </c>
      <c r="V23" s="68">
        <f>IFERROR(U23/'[2]по регионам (ср-ва_2019)'!G8,0)</f>
        <v>0</v>
      </c>
      <c r="W23" s="75">
        <f>'[2]по регионам (ср-ва_2019)'!MC8</f>
        <v>0</v>
      </c>
      <c r="X23" s="76">
        <f>'[2]по регионам (ср-ва_2019)'!MD8</f>
        <v>0</v>
      </c>
      <c r="Y23" s="68">
        <f>IFERROR(X23/'по регионам'!L8,0)</f>
        <v>0</v>
      </c>
      <c r="Z23" s="77">
        <f>B23+E23+H23+K23+Q23+N23+T23+W23</f>
        <v>0</v>
      </c>
      <c r="AA23" s="78">
        <f>C23+F23+I23+L23+R23+O23+U23+X23</f>
        <v>0</v>
      </c>
      <c r="AB23" s="85">
        <f>'по регионам'!Q8</f>
        <v>0</v>
      </c>
      <c r="AC23" s="79">
        <f>'по регионам'!R8</f>
        <v>0</v>
      </c>
      <c r="AD23" s="80">
        <f>'по регионам'!HW8</f>
        <v>0</v>
      </c>
      <c r="AE23" s="81">
        <f>'по регионам'!HU8</f>
        <v>0</v>
      </c>
    </row>
    <row r="24" spans="1:31" x14ac:dyDescent="0.25">
      <c r="A24" s="82" t="s">
        <v>15</v>
      </c>
      <c r="B24" s="72">
        <f>'[2]по регионам (ср-ва_2019)'!GC9</f>
        <v>0</v>
      </c>
      <c r="C24" s="70">
        <f>'[2]по регионам (ср-ва_2019)'!GD9</f>
        <v>0</v>
      </c>
      <c r="D24" s="73">
        <f>IFERROR(C24/'[2]по регионам (ср-ва_2019)'!L9,0)</f>
        <v>0</v>
      </c>
      <c r="E24" s="74">
        <f>'[2]по регионам (ср-ва_2019)'!HC9</f>
        <v>0</v>
      </c>
      <c r="F24" s="70">
        <f>'[2]по регионам (ср-ва_2019)'!HD9</f>
        <v>0</v>
      </c>
      <c r="G24" s="73">
        <f>IFERROR(F24/'[2]по регионам (ср-ва_2019)'!M9,0)</f>
        <v>0</v>
      </c>
      <c r="H24" s="69">
        <f>'[2]по регионам (ср-ва_2019)'!KC9</f>
        <v>0</v>
      </c>
      <c r="I24" s="70">
        <f>'[2]по регионам (ср-ва_2019)'!KD9</f>
        <v>0</v>
      </c>
      <c r="J24" s="71">
        <f>IFERROR(I24/'[2]по регионам (ср-ва_2019)'!N9,0)</f>
        <v>0</v>
      </c>
      <c r="K24" s="74">
        <f>'[2]по регионам (ср-ва_2019)'!DC9</f>
        <v>3</v>
      </c>
      <c r="L24" s="70">
        <f>'[2]по регионам (ср-ва_2019)'!DD9</f>
        <v>31</v>
      </c>
      <c r="M24" s="73">
        <f>IFERROR(L24/'[2]по регионам (ср-ва_2019)'!O9,0)</f>
        <v>1</v>
      </c>
      <c r="N24" s="69">
        <f>'[2]по регионам (ср-ва_2019)'!JC9</f>
        <v>0</v>
      </c>
      <c r="O24" s="70">
        <f>'[2]по регионам (ср-ва_2019)'!JD9</f>
        <v>0</v>
      </c>
      <c r="P24" s="71">
        <f>IFERROR(O24/'[2]по регионам (ср-ва_2019)'!K9,0)</f>
        <v>0</v>
      </c>
      <c r="Q24" s="69">
        <f>'[2]по регионам (ср-ва_2019)'!IC9</f>
        <v>2</v>
      </c>
      <c r="R24" s="70">
        <f>'[2]по регионам (ср-ва_2019)'!ID9</f>
        <v>18</v>
      </c>
      <c r="S24" s="71">
        <f>IFERROR(R24/'по регионам'!K9,0)</f>
        <v>0.72</v>
      </c>
      <c r="T24" s="69">
        <f>'[2]по регионам (ср-ва_2019)'!LC9</f>
        <v>0</v>
      </c>
      <c r="U24" s="70">
        <f>'[2]по регионам (ср-ва_2019)'!LD9</f>
        <v>0</v>
      </c>
      <c r="V24" s="68">
        <f>IFERROR(U24/'[2]по регионам (ср-ва_2019)'!G9,0)</f>
        <v>0</v>
      </c>
      <c r="W24" s="83">
        <f>'[2]по регионам (ср-ва_2019)'!MC9</f>
        <v>0</v>
      </c>
      <c r="X24" s="84">
        <f>'[2]по регионам (ср-ва_2019)'!MD9</f>
        <v>0</v>
      </c>
      <c r="Y24" s="68">
        <f>IFERROR(X24/'по регионам'!L9,0)</f>
        <v>0</v>
      </c>
      <c r="Z24" s="77">
        <f t="shared" ref="Z24:Z39" si="1">B24+E24+H24+K24+Q24+N24+T24+W24</f>
        <v>5</v>
      </c>
      <c r="AA24" s="78">
        <f t="shared" ref="AA24:AA39" si="2">C24+F24+I24+L24+R24+O24+U24+X24</f>
        <v>49</v>
      </c>
      <c r="AB24" s="85">
        <f>'по регионам'!Q9</f>
        <v>0.875</v>
      </c>
      <c r="AC24" s="79">
        <f>'по регионам'!R9</f>
        <v>4.5271109271523183E-2</v>
      </c>
      <c r="AD24" s="80">
        <f>'по регионам'!HW9</f>
        <v>31</v>
      </c>
      <c r="AE24" s="81">
        <f>'по регионам'!HU9</f>
        <v>25</v>
      </c>
    </row>
    <row r="25" spans="1:31" x14ac:dyDescent="0.25">
      <c r="A25" s="82" t="s">
        <v>19</v>
      </c>
      <c r="B25" s="72">
        <f>'[2]по регионам (ср-ва_2019)'!GC10</f>
        <v>0</v>
      </c>
      <c r="C25" s="70">
        <f>'[2]по регионам (ср-ва_2019)'!GD10</f>
        <v>0</v>
      </c>
      <c r="D25" s="73">
        <f>IFERROR(C25/'[2]по регионам (ср-ва_2019)'!L10,0)</f>
        <v>0</v>
      </c>
      <c r="E25" s="74">
        <f>'[2]по регионам (ср-ва_2019)'!HC10</f>
        <v>0</v>
      </c>
      <c r="F25" s="70">
        <f>'[2]по регионам (ср-ва_2019)'!HD10</f>
        <v>0</v>
      </c>
      <c r="G25" s="73">
        <f>IFERROR(F25/'[2]по регионам (ср-ва_2019)'!M10,0)</f>
        <v>0</v>
      </c>
      <c r="H25" s="69">
        <f>'[2]по регионам (ср-ва_2019)'!KC10</f>
        <v>0</v>
      </c>
      <c r="I25" s="70">
        <f>'[2]по регионам (ср-ва_2019)'!KD10</f>
        <v>0</v>
      </c>
      <c r="J25" s="71">
        <f>IFERROR(I25/'[2]по регионам (ср-ва_2019)'!N10,0)</f>
        <v>0</v>
      </c>
      <c r="K25" s="74">
        <f>'[2]по регионам (ср-ва_2019)'!DC10</f>
        <v>0</v>
      </c>
      <c r="L25" s="70">
        <f>'[2]по регионам (ср-ва_2019)'!DD10</f>
        <v>0</v>
      </c>
      <c r="M25" s="73">
        <f>IFERROR(L25/'[2]по регионам (ср-ва_2019)'!O10,0)</f>
        <v>0</v>
      </c>
      <c r="N25" s="69">
        <f>'[2]по регионам (ср-ва_2019)'!JC10</f>
        <v>0</v>
      </c>
      <c r="O25" s="70">
        <f>'[2]по регионам (ср-ва_2019)'!JD10</f>
        <v>0</v>
      </c>
      <c r="P25" s="71">
        <f>IFERROR(O25/'[2]по регионам (ср-ва_2019)'!K10,0)</f>
        <v>0</v>
      </c>
      <c r="Q25" s="69">
        <f>'[2]по регионам (ср-ва_2019)'!IC10</f>
        <v>0</v>
      </c>
      <c r="R25" s="70">
        <f>'[2]по регионам (ср-ва_2019)'!ID10</f>
        <v>0</v>
      </c>
      <c r="S25" s="71">
        <f>IFERROR(R25/'по регионам'!K10,0)</f>
        <v>0</v>
      </c>
      <c r="T25" s="69">
        <f>'[2]по регионам (ср-ва_2019)'!LC10</f>
        <v>0</v>
      </c>
      <c r="U25" s="70">
        <f>'[2]по регионам (ср-ва_2019)'!LD10</f>
        <v>0</v>
      </c>
      <c r="V25" s="68">
        <f>IFERROR(U25/'[2]по регионам (ср-ва_2019)'!G10,0)</f>
        <v>0</v>
      </c>
      <c r="W25" s="83">
        <f>'[2]по регионам (ср-ва_2019)'!MC10</f>
        <v>0</v>
      </c>
      <c r="X25" s="84">
        <f>'[2]по регионам (ср-ва_2019)'!MD10</f>
        <v>0</v>
      </c>
      <c r="Y25" s="68">
        <f>IFERROR(X25/'по регионам'!L10,0)</f>
        <v>0</v>
      </c>
      <c r="Z25" s="77">
        <f t="shared" si="1"/>
        <v>0</v>
      </c>
      <c r="AA25" s="78">
        <f t="shared" si="2"/>
        <v>0</v>
      </c>
      <c r="AB25" s="85">
        <f>'по регионам'!Q10</f>
        <v>0</v>
      </c>
      <c r="AC25" s="79">
        <f>'по регионам'!R10</f>
        <v>0</v>
      </c>
      <c r="AD25" s="80">
        <f>'по регионам'!HW10</f>
        <v>0</v>
      </c>
      <c r="AE25" s="81">
        <f>'по регионам'!HU10</f>
        <v>0</v>
      </c>
    </row>
    <row r="26" spans="1:31" x14ac:dyDescent="0.25">
      <c r="A26" s="82" t="s">
        <v>11</v>
      </c>
      <c r="B26" s="72">
        <f>'[2]по регионам (ср-ва_2019)'!GC11</f>
        <v>0</v>
      </c>
      <c r="C26" s="70">
        <f>'[2]по регионам (ср-ва_2019)'!GD11</f>
        <v>0</v>
      </c>
      <c r="D26" s="73">
        <f>IFERROR(C26/'[2]по регионам (ср-ва_2019)'!L11,0)</f>
        <v>0</v>
      </c>
      <c r="E26" s="74">
        <f>'[2]по регионам (ср-ва_2019)'!HC11</f>
        <v>0</v>
      </c>
      <c r="F26" s="70">
        <f>'[2]по регионам (ср-ва_2019)'!HD11</f>
        <v>0</v>
      </c>
      <c r="G26" s="73">
        <f>IFERROR(F26/'[2]по регионам (ср-ва_2019)'!M11,0)</f>
        <v>0</v>
      </c>
      <c r="H26" s="69">
        <f>'[2]по регионам (ср-ва_2019)'!KC11</f>
        <v>0</v>
      </c>
      <c r="I26" s="70">
        <f>'[2]по регионам (ср-ва_2019)'!KD11</f>
        <v>0</v>
      </c>
      <c r="J26" s="71">
        <f>IFERROR(I26/'[2]по регионам (ср-ва_2019)'!N11,0)</f>
        <v>0</v>
      </c>
      <c r="K26" s="74">
        <f>'[2]по регионам (ср-ва_2019)'!DC11</f>
        <v>0</v>
      </c>
      <c r="L26" s="70">
        <f>'[2]по регионам (ср-ва_2019)'!DD11</f>
        <v>0</v>
      </c>
      <c r="M26" s="73">
        <f>IFERROR(L26/'[2]по регионам (ср-ва_2019)'!O11,0)</f>
        <v>0</v>
      </c>
      <c r="N26" s="69">
        <f>'[2]по регионам (ср-ва_2019)'!JC11</f>
        <v>11</v>
      </c>
      <c r="O26" s="70">
        <f>'[2]по регионам (ср-ва_2019)'!JD11</f>
        <v>124.5</v>
      </c>
      <c r="P26" s="71">
        <f>IFERROR(O26/'[2]по регионам (ср-ва_2019)'!K11,0)</f>
        <v>0.87952922227010377</v>
      </c>
      <c r="Q26" s="69">
        <f>'[2]по регионам (ср-ва_2019)'!IC11</f>
        <v>0</v>
      </c>
      <c r="R26" s="70">
        <f>'[2]по регионам (ср-ва_2019)'!ID11</f>
        <v>0</v>
      </c>
      <c r="S26" s="71">
        <f>IFERROR(R26/'по регионам'!K11,0)</f>
        <v>0</v>
      </c>
      <c r="T26" s="69">
        <f>'[2]по регионам (ср-ва_2019)'!LC11</f>
        <v>0</v>
      </c>
      <c r="U26" s="70">
        <f>'[2]по регионам (ср-ва_2019)'!LD11</f>
        <v>0</v>
      </c>
      <c r="V26" s="68">
        <f>IFERROR(U26/'[2]по регионам (ср-ва_2019)'!G11,0)</f>
        <v>0</v>
      </c>
      <c r="W26" s="83">
        <f>'[2]по регионам (ср-ва_2019)'!MC11</f>
        <v>0</v>
      </c>
      <c r="X26" s="84">
        <f>'[2]по регионам (ср-ва_2019)'!MD11</f>
        <v>0</v>
      </c>
      <c r="Y26" s="68">
        <f>IFERROR(X26/'по регионам'!L11,0)</f>
        <v>0</v>
      </c>
      <c r="Z26" s="77">
        <f t="shared" si="1"/>
        <v>11</v>
      </c>
      <c r="AA26" s="78">
        <f t="shared" si="2"/>
        <v>124.5</v>
      </c>
      <c r="AB26" s="85">
        <f>'по регионам'!Q11</f>
        <v>0.87952922227010377</v>
      </c>
      <c r="AC26" s="79">
        <f>'по регионам'!R11</f>
        <v>0.10448549078387617</v>
      </c>
      <c r="AD26" s="80">
        <f>'по регионам'!HW11</f>
        <v>126</v>
      </c>
      <c r="AE26" s="81">
        <f>'по регионам'!HU11</f>
        <v>141.553</v>
      </c>
    </row>
    <row r="27" spans="1:31" x14ac:dyDescent="0.25">
      <c r="A27" s="82" t="s">
        <v>14</v>
      </c>
      <c r="B27" s="72">
        <f>'[2]по регионам (ср-ва_2019)'!GC12</f>
        <v>0</v>
      </c>
      <c r="C27" s="70">
        <f>'[2]по регионам (ср-ва_2019)'!GD12</f>
        <v>0</v>
      </c>
      <c r="D27" s="73">
        <f>IFERROR(C27/'[2]по регионам (ср-ва_2019)'!L12,0)</f>
        <v>0</v>
      </c>
      <c r="E27" s="74">
        <f>'[2]по регионам (ср-ва_2019)'!HC12</f>
        <v>0</v>
      </c>
      <c r="F27" s="70">
        <f>'[2]по регионам (ср-ва_2019)'!HD12</f>
        <v>0</v>
      </c>
      <c r="G27" s="73">
        <f>IFERROR(F27/'[2]по регионам (ср-ва_2019)'!M12,0)</f>
        <v>0</v>
      </c>
      <c r="H27" s="69">
        <f>'[2]по регионам (ср-ва_2019)'!KC12</f>
        <v>0</v>
      </c>
      <c r="I27" s="70">
        <f>'[2]по регионам (ср-ва_2019)'!KD12</f>
        <v>0</v>
      </c>
      <c r="J27" s="71">
        <f>IFERROR(I27/'[2]по регионам (ср-ва_2019)'!N12,0)</f>
        <v>0</v>
      </c>
      <c r="K27" s="74">
        <f>'[2]по регионам (ср-ва_2019)'!DC12</f>
        <v>0</v>
      </c>
      <c r="L27" s="70">
        <f>'[2]по регионам (ср-ва_2019)'!DD12</f>
        <v>0</v>
      </c>
      <c r="M27" s="73">
        <f>IFERROR(L27/'[2]по регионам (ср-ва_2019)'!O12,0)</f>
        <v>0</v>
      </c>
      <c r="N27" s="69">
        <f>'[2]по регионам (ср-ва_2019)'!JC12</f>
        <v>0</v>
      </c>
      <c r="O27" s="70">
        <f>'[2]по регионам (ср-ва_2019)'!JD12</f>
        <v>0</v>
      </c>
      <c r="P27" s="71">
        <f>IFERROR(O27/'[2]по регионам (ср-ва_2019)'!K12,0)</f>
        <v>0</v>
      </c>
      <c r="Q27" s="69">
        <f>'[2]по регионам (ср-ва_2019)'!IC12</f>
        <v>0</v>
      </c>
      <c r="R27" s="70">
        <f>'[2]по регионам (ср-ва_2019)'!ID12</f>
        <v>0</v>
      </c>
      <c r="S27" s="71">
        <f>IFERROR(R27/'по регионам'!K12,0)</f>
        <v>0</v>
      </c>
      <c r="T27" s="69">
        <f>'[2]по регионам (ср-ва_2019)'!LC12</f>
        <v>2</v>
      </c>
      <c r="U27" s="70">
        <f>'[2]по регионам (ср-ва_2019)'!LD12</f>
        <v>13.5</v>
      </c>
      <c r="V27" s="68">
        <f>IFERROR(U27/'[2]по регионам (ср-ва_2019)'!G12,0)</f>
        <v>1</v>
      </c>
      <c r="W27" s="83">
        <f>'[2]по регионам (ср-ва_2019)'!MC12</f>
        <v>0</v>
      </c>
      <c r="X27" s="84">
        <f>'[2]по регионам (ср-ва_2019)'!MD12</f>
        <v>0</v>
      </c>
      <c r="Y27" s="68">
        <f>IFERROR(X27/'по регионам'!L12,0)</f>
        <v>0</v>
      </c>
      <c r="Z27" s="77">
        <f t="shared" si="1"/>
        <v>2</v>
      </c>
      <c r="AA27" s="78">
        <f t="shared" si="2"/>
        <v>13.5</v>
      </c>
      <c r="AB27" s="85">
        <f>'по регионам'!Q12</f>
        <v>1</v>
      </c>
      <c r="AC27" s="79">
        <f>'по регионам'!R12</f>
        <v>6.1786876467438315E-2</v>
      </c>
      <c r="AD27" s="80">
        <f>'по регионам'!HW12</f>
        <v>0</v>
      </c>
      <c r="AE27" s="81">
        <f>'по регионам'!HU12</f>
        <v>0</v>
      </c>
    </row>
    <row r="28" spans="1:31" ht="14.25" customHeight="1" x14ac:dyDescent="0.25">
      <c r="A28" s="82" t="s">
        <v>16</v>
      </c>
      <c r="B28" s="72">
        <f>'[2]по регионам (ср-ва_2019)'!GC13</f>
        <v>0</v>
      </c>
      <c r="C28" s="70">
        <f>'[2]по регионам (ср-ва_2019)'!GD13</f>
        <v>0</v>
      </c>
      <c r="D28" s="73">
        <f>IFERROR(C28/'[2]по регионам (ср-ва_2019)'!L13,0)</f>
        <v>0</v>
      </c>
      <c r="E28" s="74">
        <f>'[2]по регионам (ср-ва_2019)'!HC13</f>
        <v>0</v>
      </c>
      <c r="F28" s="70">
        <f>'[2]по регионам (ср-ва_2019)'!HD13</f>
        <v>0</v>
      </c>
      <c r="G28" s="73">
        <f>IFERROR(F28/'[2]по регионам (ср-ва_2019)'!M13,0)</f>
        <v>0</v>
      </c>
      <c r="H28" s="69">
        <f>'[2]по регионам (ср-ва_2019)'!KC13</f>
        <v>0</v>
      </c>
      <c r="I28" s="70">
        <f>'[2]по регионам (ср-ва_2019)'!KD13</f>
        <v>0</v>
      </c>
      <c r="J28" s="71">
        <f>IFERROR(I28/'[2]по регионам (ср-ва_2019)'!N13,0)</f>
        <v>0</v>
      </c>
      <c r="K28" s="74">
        <f>'[2]по регионам (ср-ва_2019)'!DC13</f>
        <v>0</v>
      </c>
      <c r="L28" s="70">
        <f>'[2]по регионам (ср-ва_2019)'!DD13</f>
        <v>0</v>
      </c>
      <c r="M28" s="73">
        <f>IFERROR(L28/'[2]по регионам (ср-ва_2019)'!O13,0)</f>
        <v>0</v>
      </c>
      <c r="N28" s="69">
        <f>'[2]по регионам (ср-ва_2019)'!JC13</f>
        <v>0</v>
      </c>
      <c r="O28" s="70">
        <f>'[2]по регионам (ср-ва_2019)'!JD13</f>
        <v>0</v>
      </c>
      <c r="P28" s="71">
        <f>IFERROR(O28/'[2]по регионам (ср-ва_2019)'!K13,0)</f>
        <v>0</v>
      </c>
      <c r="Q28" s="69">
        <f>'[2]по регионам (ср-ва_2019)'!IC13</f>
        <v>0</v>
      </c>
      <c r="R28" s="70">
        <f>'[2]по регионам (ср-ва_2019)'!ID13</f>
        <v>0</v>
      </c>
      <c r="S28" s="71">
        <f>IFERROR(R28/'по регионам'!K13,0)</f>
        <v>0</v>
      </c>
      <c r="T28" s="69">
        <f>'[2]по регионам (ср-ва_2019)'!LC13</f>
        <v>0</v>
      </c>
      <c r="U28" s="70">
        <f>'[2]по регионам (ср-ва_2019)'!LD13</f>
        <v>0</v>
      </c>
      <c r="V28" s="68">
        <f>IFERROR(U28/'[2]по регионам (ср-ва_2019)'!G13,0)</f>
        <v>0</v>
      </c>
      <c r="W28" s="83">
        <f>'[2]по регионам (ср-ва_2019)'!MC13</f>
        <v>0</v>
      </c>
      <c r="X28" s="84">
        <f>'[2]по регионам (ср-ва_2019)'!MD13</f>
        <v>0</v>
      </c>
      <c r="Y28" s="68">
        <f>IFERROR(X28/'по регионам'!L13,0)</f>
        <v>0</v>
      </c>
      <c r="Z28" s="77">
        <f t="shared" si="1"/>
        <v>0</v>
      </c>
      <c r="AA28" s="78">
        <f t="shared" si="2"/>
        <v>0</v>
      </c>
      <c r="AB28" s="85">
        <f>'по регионам'!Q13</f>
        <v>0</v>
      </c>
      <c r="AC28" s="79">
        <f>'по регионам'!R13</f>
        <v>0</v>
      </c>
      <c r="AD28" s="80">
        <f>'по регионам'!HW13</f>
        <v>0</v>
      </c>
      <c r="AE28" s="81">
        <f>'по регионам'!HU13</f>
        <v>0</v>
      </c>
    </row>
    <row r="29" spans="1:31" x14ac:dyDescent="0.25">
      <c r="A29" s="82" t="s">
        <v>12</v>
      </c>
      <c r="B29" s="72">
        <f>'[2]по регионам (ср-ва_2019)'!GC14</f>
        <v>0</v>
      </c>
      <c r="C29" s="70">
        <f>'[2]по регионам (ср-ва_2019)'!GD14</f>
        <v>0</v>
      </c>
      <c r="D29" s="73">
        <f>IFERROR(C29/'[2]по регионам (ср-ва_2019)'!L14,0)</f>
        <v>0</v>
      </c>
      <c r="E29" s="74">
        <f>'[2]по регионам (ср-ва_2019)'!HC14</f>
        <v>0</v>
      </c>
      <c r="F29" s="70">
        <f>'[2]по регионам (ср-ва_2019)'!HD14</f>
        <v>0</v>
      </c>
      <c r="G29" s="73">
        <f>IFERROR(F29/'[2]по регионам (ср-ва_2019)'!M14,0)</f>
        <v>0</v>
      </c>
      <c r="H29" s="69">
        <f>'[2]по регионам (ср-ва_2019)'!KC14</f>
        <v>0</v>
      </c>
      <c r="I29" s="70">
        <f>'[2]по регионам (ср-ва_2019)'!KD14</f>
        <v>0</v>
      </c>
      <c r="J29" s="71">
        <f>IFERROR(I29/'[2]по регионам (ср-ва_2019)'!N14,0)</f>
        <v>0</v>
      </c>
      <c r="K29" s="74">
        <f>'[2]по регионам (ср-ва_2019)'!DC14</f>
        <v>0</v>
      </c>
      <c r="L29" s="70">
        <f>'[2]по регионам (ср-ва_2019)'!DD14</f>
        <v>0</v>
      </c>
      <c r="M29" s="73">
        <f>IFERROR(L29/'[2]по регионам (ср-ва_2019)'!O14,0)</f>
        <v>0</v>
      </c>
      <c r="N29" s="69">
        <f>'[2]по регионам (ср-ва_2019)'!JC14</f>
        <v>0</v>
      </c>
      <c r="O29" s="70">
        <f>'[2]по регионам (ср-ва_2019)'!JD14</f>
        <v>0</v>
      </c>
      <c r="P29" s="71">
        <f>IFERROR(O29/'[2]по регионам (ср-ва_2019)'!K14,0)</f>
        <v>0</v>
      </c>
      <c r="Q29" s="69">
        <f>'[2]по регионам (ср-ва_2019)'!IC14</f>
        <v>0</v>
      </c>
      <c r="R29" s="70">
        <f>'[2]по регионам (ср-ва_2019)'!ID14</f>
        <v>0</v>
      </c>
      <c r="S29" s="71">
        <f>IFERROR(R29/'по регионам'!K14,0)</f>
        <v>0</v>
      </c>
      <c r="T29" s="69">
        <f>'[2]по регионам (ср-ва_2019)'!LC14</f>
        <v>0</v>
      </c>
      <c r="U29" s="70">
        <f>'[2]по регионам (ср-ва_2019)'!LD14</f>
        <v>0</v>
      </c>
      <c r="V29" s="68">
        <f>IFERROR(U29/'[2]по регионам (ср-ва_2019)'!G14,0)</f>
        <v>0</v>
      </c>
      <c r="W29" s="83">
        <f>'[2]по регионам (ср-ва_2019)'!MC14</f>
        <v>0</v>
      </c>
      <c r="X29" s="84">
        <f>'[2]по регионам (ср-ва_2019)'!MD14</f>
        <v>0</v>
      </c>
      <c r="Y29" s="68">
        <f>IFERROR(X29/'по регионам'!L14,0)</f>
        <v>0</v>
      </c>
      <c r="Z29" s="77">
        <f t="shared" si="1"/>
        <v>0</v>
      </c>
      <c r="AA29" s="78">
        <f t="shared" si="2"/>
        <v>0</v>
      </c>
      <c r="AB29" s="85">
        <f>'по регионам'!Q14</f>
        <v>0</v>
      </c>
      <c r="AC29" s="79">
        <f>'по регионам'!R14</f>
        <v>0</v>
      </c>
      <c r="AD29" s="80">
        <f>'по регионам'!HW14</f>
        <v>0</v>
      </c>
      <c r="AE29" s="81">
        <f>'по регионам'!HU14</f>
        <v>0</v>
      </c>
    </row>
    <row r="30" spans="1:31" x14ac:dyDescent="0.25">
      <c r="A30" s="82" t="s">
        <v>13</v>
      </c>
      <c r="B30" s="72">
        <f>'[2]по регионам (ср-ва_2019)'!GC15</f>
        <v>0</v>
      </c>
      <c r="C30" s="70">
        <f>'[2]по регионам (ср-ва_2019)'!GD15</f>
        <v>0</v>
      </c>
      <c r="D30" s="73">
        <f>IFERROR(C30/'[2]по регионам (ср-ва_2019)'!L15,0)</f>
        <v>0</v>
      </c>
      <c r="E30" s="74">
        <f>'[2]по регионам (ср-ва_2019)'!HC15</f>
        <v>0</v>
      </c>
      <c r="F30" s="70">
        <f>'[2]по регионам (ср-ва_2019)'!HD15</f>
        <v>0</v>
      </c>
      <c r="G30" s="73">
        <f>IFERROR(F30/'[2]по регионам (ср-ва_2019)'!M15,0)</f>
        <v>0</v>
      </c>
      <c r="H30" s="69">
        <f>'[2]по регионам (ср-ва_2019)'!KC15</f>
        <v>0</v>
      </c>
      <c r="I30" s="70">
        <f>'[2]по регионам (ср-ва_2019)'!KD15</f>
        <v>0</v>
      </c>
      <c r="J30" s="71">
        <f>IFERROR(I30/'[2]по регионам (ср-ва_2019)'!N15,0)</f>
        <v>0</v>
      </c>
      <c r="K30" s="74">
        <f>'[2]по регионам (ср-ва_2019)'!DC15</f>
        <v>0</v>
      </c>
      <c r="L30" s="70">
        <f>'[2]по регионам (ср-ва_2019)'!DD15</f>
        <v>0</v>
      </c>
      <c r="M30" s="73">
        <f>IFERROR(L30/'[2]по регионам (ср-ва_2019)'!O15,0)</f>
        <v>0</v>
      </c>
      <c r="N30" s="69">
        <f>'[2]по регионам (ср-ва_2019)'!JC15</f>
        <v>0</v>
      </c>
      <c r="O30" s="70">
        <f>'[2]по регионам (ср-ва_2019)'!JD15</f>
        <v>0</v>
      </c>
      <c r="P30" s="71">
        <f>IFERROR(O30/'[2]по регионам (ср-ва_2019)'!K15,0)</f>
        <v>0</v>
      </c>
      <c r="Q30" s="69">
        <f>'[2]по регионам (ср-ва_2019)'!IC15</f>
        <v>0</v>
      </c>
      <c r="R30" s="70">
        <f>'[2]по регионам (ср-ва_2019)'!ID15</f>
        <v>0</v>
      </c>
      <c r="S30" s="71">
        <f>IFERROR(R30/'по регионам'!K15,0)</f>
        <v>0</v>
      </c>
      <c r="T30" s="69">
        <f>'[2]по регионам (ср-ва_2019)'!LC15</f>
        <v>0</v>
      </c>
      <c r="U30" s="70">
        <f>'[2]по регионам (ср-ва_2019)'!LD15</f>
        <v>0</v>
      </c>
      <c r="V30" s="68">
        <f>IFERROR(U30/'[2]по регионам (ср-ва_2019)'!G15,0)</f>
        <v>0</v>
      </c>
      <c r="W30" s="83">
        <f>'[2]по регионам (ср-ва_2019)'!MC15</f>
        <v>0</v>
      </c>
      <c r="X30" s="84">
        <f>'[2]по регионам (ср-ва_2019)'!MD15</f>
        <v>0</v>
      </c>
      <c r="Y30" s="68">
        <f>IFERROR(X30/'по регионам'!L15,0)</f>
        <v>0</v>
      </c>
      <c r="Z30" s="77">
        <f t="shared" si="1"/>
        <v>0</v>
      </c>
      <c r="AA30" s="78">
        <f t="shared" si="2"/>
        <v>0</v>
      </c>
      <c r="AB30" s="85">
        <f>'по регионам'!Q15</f>
        <v>0</v>
      </c>
      <c r="AC30" s="79">
        <f>'по регионам'!R15</f>
        <v>0</v>
      </c>
      <c r="AD30" s="80">
        <f>'по регионам'!HW15</f>
        <v>0</v>
      </c>
      <c r="AE30" s="81">
        <f>'по регионам'!HU15</f>
        <v>0</v>
      </c>
    </row>
    <row r="31" spans="1:31" x14ac:dyDescent="0.25">
      <c r="A31" s="82" t="s">
        <v>5</v>
      </c>
      <c r="B31" s="72">
        <f>'[2]по регионам (ср-ва_2019)'!GC16</f>
        <v>0</v>
      </c>
      <c r="C31" s="70">
        <f>'[2]по регионам (ср-ва_2019)'!GD16</f>
        <v>0</v>
      </c>
      <c r="D31" s="73">
        <f>IFERROR(C31/'[2]по регионам (ср-ва_2019)'!L16,0)</f>
        <v>0</v>
      </c>
      <c r="E31" s="74">
        <f>'[2]по регионам (ср-ва_2019)'!HC16</f>
        <v>0</v>
      </c>
      <c r="F31" s="70">
        <f>'[2]по регионам (ср-ва_2019)'!HD16</f>
        <v>0</v>
      </c>
      <c r="G31" s="73">
        <f>IFERROR(F31/'[2]по регионам (ср-ва_2019)'!M16,0)</f>
        <v>0</v>
      </c>
      <c r="H31" s="69">
        <f>'[2]по регионам (ср-ва_2019)'!KC16</f>
        <v>0</v>
      </c>
      <c r="I31" s="70">
        <f>'[2]по регионам (ср-ва_2019)'!KD16</f>
        <v>0</v>
      </c>
      <c r="J31" s="71">
        <f>IFERROR(I31/'[2]по регионам (ср-ва_2019)'!N16,0)</f>
        <v>0</v>
      </c>
      <c r="K31" s="74">
        <f>'[2]по регионам (ср-ва_2019)'!DC16</f>
        <v>0</v>
      </c>
      <c r="L31" s="70">
        <f>'[2]по регионам (ср-ва_2019)'!DD16</f>
        <v>0</v>
      </c>
      <c r="M31" s="73">
        <f>IFERROR(L31/'[2]по регионам (ср-ва_2019)'!O16,0)</f>
        <v>0</v>
      </c>
      <c r="N31" s="69">
        <f>'[2]по регионам (ср-ва_2019)'!JC16</f>
        <v>0</v>
      </c>
      <c r="O31" s="70">
        <f>'[2]по регионам (ср-ва_2019)'!JD16</f>
        <v>0</v>
      </c>
      <c r="P31" s="71">
        <f>IFERROR(O31/'[2]по регионам (ср-ва_2019)'!K16,0)</f>
        <v>0</v>
      </c>
      <c r="Q31" s="69">
        <f>'[2]по регионам (ср-ва_2019)'!IC16</f>
        <v>0</v>
      </c>
      <c r="R31" s="70">
        <f>'[2]по регионам (ср-ва_2019)'!ID16</f>
        <v>0</v>
      </c>
      <c r="S31" s="71">
        <f>IFERROR(R31/'по регионам'!K16,0)</f>
        <v>0</v>
      </c>
      <c r="T31" s="69">
        <f>'[2]по регионам (ср-ва_2019)'!LC16</f>
        <v>0</v>
      </c>
      <c r="U31" s="70">
        <f>'[2]по регионам (ср-ва_2019)'!LD16</f>
        <v>0</v>
      </c>
      <c r="V31" s="68">
        <f>IFERROR(U31/'[2]по регионам (ср-ва_2019)'!G16,0)</f>
        <v>0</v>
      </c>
      <c r="W31" s="83">
        <f>'[2]по регионам (ср-ва_2019)'!MC16</f>
        <v>0</v>
      </c>
      <c r="X31" s="84">
        <f>'[2]по регионам (ср-ва_2019)'!MD16</f>
        <v>0</v>
      </c>
      <c r="Y31" s="68">
        <f>IFERROR(X31/'по регионам'!L16,0)</f>
        <v>0</v>
      </c>
      <c r="Z31" s="77">
        <f t="shared" si="1"/>
        <v>0</v>
      </c>
      <c r="AA31" s="78">
        <f t="shared" si="2"/>
        <v>0</v>
      </c>
      <c r="AB31" s="85">
        <f>'по регионам'!Q16</f>
        <v>0</v>
      </c>
      <c r="AC31" s="79">
        <f>'по регионам'!R16</f>
        <v>0</v>
      </c>
      <c r="AD31" s="80">
        <f>'по регионам'!HW16</f>
        <v>0</v>
      </c>
      <c r="AE31" s="81">
        <f>'по регионам'!HU16</f>
        <v>0</v>
      </c>
    </row>
    <row r="32" spans="1:31" s="19" customFormat="1" x14ac:dyDescent="0.25">
      <c r="A32" s="86" t="s">
        <v>20</v>
      </c>
      <c r="B32" s="72">
        <f>'[2]по регионам (ср-ва_2019)'!GC17</f>
        <v>0</v>
      </c>
      <c r="C32" s="70">
        <f>'[2]по регионам (ср-ва_2019)'!GD17</f>
        <v>0</v>
      </c>
      <c r="D32" s="73">
        <f>IFERROR(C32/'[2]по регионам (ср-ва_2019)'!L17,0)</f>
        <v>0</v>
      </c>
      <c r="E32" s="74">
        <f>'[2]по регионам (ср-ва_2019)'!HC17</f>
        <v>0</v>
      </c>
      <c r="F32" s="70">
        <f>'[2]по регионам (ср-ва_2019)'!HD17</f>
        <v>0</v>
      </c>
      <c r="G32" s="73">
        <f>IFERROR(F32/'[2]по регионам (ср-ва_2019)'!M17,0)</f>
        <v>0</v>
      </c>
      <c r="H32" s="69">
        <f>'[2]по регионам (ср-ва_2019)'!KC17</f>
        <v>0</v>
      </c>
      <c r="I32" s="70">
        <f>'[2]по регионам (ср-ва_2019)'!KD17</f>
        <v>0</v>
      </c>
      <c r="J32" s="71">
        <f>IFERROR(I32/'[2]по регионам (ср-ва_2019)'!N17,0)</f>
        <v>0</v>
      </c>
      <c r="K32" s="74">
        <f>'[2]по регионам (ср-ва_2019)'!DC17</f>
        <v>0</v>
      </c>
      <c r="L32" s="70">
        <f>'[2]по регионам (ср-ва_2019)'!DD17</f>
        <v>0</v>
      </c>
      <c r="M32" s="73">
        <f>IFERROR(L32/'[2]по регионам (ср-ва_2019)'!O17,0)</f>
        <v>0</v>
      </c>
      <c r="N32" s="69">
        <f>'[2]по регионам (ср-ва_2019)'!JC17</f>
        <v>0</v>
      </c>
      <c r="O32" s="70">
        <f>'[2]по регионам (ср-ва_2019)'!JD17</f>
        <v>0</v>
      </c>
      <c r="P32" s="71">
        <f>IFERROR(O32/'[2]по регионам (ср-ва_2019)'!K17,0)</f>
        <v>0</v>
      </c>
      <c r="Q32" s="69">
        <f>'[2]по регионам (ср-ва_2019)'!IC17</f>
        <v>0</v>
      </c>
      <c r="R32" s="70">
        <f>'[2]по регионам (ср-ва_2019)'!ID17</f>
        <v>0</v>
      </c>
      <c r="S32" s="71">
        <f>IFERROR(R32/'по регионам'!K17,0)</f>
        <v>0</v>
      </c>
      <c r="T32" s="69">
        <f>'[2]по регионам (ср-ва_2019)'!LC17</f>
        <v>0</v>
      </c>
      <c r="U32" s="70">
        <f>'[2]по регионам (ср-ва_2019)'!LD17</f>
        <v>0</v>
      </c>
      <c r="V32" s="68">
        <f>IFERROR(U32/'[2]по регионам (ср-ва_2019)'!G17,0)</f>
        <v>0</v>
      </c>
      <c r="W32" s="83">
        <f>'[2]по регионам (ср-ва_2019)'!MC17</f>
        <v>0</v>
      </c>
      <c r="X32" s="84">
        <f>'[2]по регионам (ср-ва_2019)'!MD17</f>
        <v>0</v>
      </c>
      <c r="Y32" s="68">
        <f>IFERROR(X32/'по регионам'!L17,0)</f>
        <v>0</v>
      </c>
      <c r="Z32" s="77">
        <f t="shared" si="1"/>
        <v>0</v>
      </c>
      <c r="AA32" s="78">
        <f t="shared" si="2"/>
        <v>0</v>
      </c>
      <c r="AB32" s="85">
        <f>'по регионам'!Q17</f>
        <v>0</v>
      </c>
      <c r="AC32" s="79">
        <f>'по регионам'!R17</f>
        <v>0</v>
      </c>
      <c r="AD32" s="80">
        <f>'по регионам'!HW17</f>
        <v>0</v>
      </c>
      <c r="AE32" s="81">
        <f>'по регионам'!HU17</f>
        <v>0</v>
      </c>
    </row>
    <row r="33" spans="1:46" s="19" customFormat="1" x14ac:dyDescent="0.25">
      <c r="A33" s="86" t="s">
        <v>18</v>
      </c>
      <c r="B33" s="72">
        <f>'[2]по регионам (ср-ва_2019)'!GC18</f>
        <v>0</v>
      </c>
      <c r="C33" s="70">
        <f>'[2]по регионам (ср-ва_2019)'!GD18</f>
        <v>0</v>
      </c>
      <c r="D33" s="73">
        <f>IFERROR(C33/'[2]по регионам (ср-ва_2019)'!L18,0)</f>
        <v>0</v>
      </c>
      <c r="E33" s="74">
        <f>'[2]по регионам (ср-ва_2019)'!HC18</f>
        <v>0</v>
      </c>
      <c r="F33" s="70">
        <f>'[2]по регионам (ср-ва_2019)'!HD18</f>
        <v>0</v>
      </c>
      <c r="G33" s="73">
        <f>IFERROR(F33/'[2]по регионам (ср-ва_2019)'!M18,0)</f>
        <v>0</v>
      </c>
      <c r="H33" s="69">
        <f>'[2]по регионам (ср-ва_2019)'!KC18</f>
        <v>0</v>
      </c>
      <c r="I33" s="70">
        <f>'[2]по регионам (ср-ва_2019)'!KD18</f>
        <v>0</v>
      </c>
      <c r="J33" s="71">
        <f>IFERROR(I33/'[2]по регионам (ср-ва_2019)'!N18,0)</f>
        <v>0</v>
      </c>
      <c r="K33" s="74">
        <f>'[2]по регионам (ср-ва_2019)'!DC18</f>
        <v>0</v>
      </c>
      <c r="L33" s="70">
        <f>'[2]по регионам (ср-ва_2019)'!DD18</f>
        <v>0</v>
      </c>
      <c r="M33" s="73">
        <f>IFERROR(L33/'[2]по регионам (ср-ва_2019)'!O18,0)</f>
        <v>0</v>
      </c>
      <c r="N33" s="69">
        <f>'[2]по регионам (ср-ва_2019)'!JC18</f>
        <v>0</v>
      </c>
      <c r="O33" s="70">
        <f>'[2]по регионам (ср-ва_2019)'!JD18</f>
        <v>0</v>
      </c>
      <c r="P33" s="71">
        <f>IFERROR(O33/'[2]по регионам (ср-ва_2019)'!K18,0)</f>
        <v>0</v>
      </c>
      <c r="Q33" s="69">
        <f>'[2]по регионам (ср-ва_2019)'!IC18</f>
        <v>0</v>
      </c>
      <c r="R33" s="70">
        <f>'[2]по регионам (ср-ва_2019)'!ID18</f>
        <v>0</v>
      </c>
      <c r="S33" s="71">
        <f>IFERROR(R33/'по регионам'!K18,0)</f>
        <v>0</v>
      </c>
      <c r="T33" s="69">
        <f>'[2]по регионам (ср-ва_2019)'!LC18</f>
        <v>0</v>
      </c>
      <c r="U33" s="70">
        <f>'[2]по регионам (ср-ва_2019)'!LD18</f>
        <v>0</v>
      </c>
      <c r="V33" s="68">
        <f>IFERROR(U33/'[2]по регионам (ср-ва_2019)'!G18,0)</f>
        <v>0</v>
      </c>
      <c r="W33" s="83">
        <f>'[2]по регионам (ср-ва_2019)'!MC18</f>
        <v>0</v>
      </c>
      <c r="X33" s="84">
        <f>'[2]по регионам (ср-ва_2019)'!MD18</f>
        <v>0</v>
      </c>
      <c r="Y33" s="68">
        <f>IFERROR(X33/'по регионам'!L18,0)</f>
        <v>0</v>
      </c>
      <c r="Z33" s="77">
        <f t="shared" si="1"/>
        <v>0</v>
      </c>
      <c r="AA33" s="78">
        <f t="shared" si="2"/>
        <v>0</v>
      </c>
      <c r="AB33" s="85">
        <f>'по регионам'!Q18</f>
        <v>0</v>
      </c>
      <c r="AC33" s="79">
        <f>'по регионам'!R18</f>
        <v>0</v>
      </c>
      <c r="AD33" s="80">
        <f>'по регионам'!HW18</f>
        <v>0</v>
      </c>
      <c r="AE33" s="81">
        <f>'по регионам'!HU18</f>
        <v>0</v>
      </c>
    </row>
    <row r="34" spans="1:46" s="19" customFormat="1" x14ac:dyDescent="0.25">
      <c r="A34" s="86" t="s">
        <v>7</v>
      </c>
      <c r="B34" s="72">
        <f>'[2]по регионам (ср-ва_2019)'!GC19</f>
        <v>0</v>
      </c>
      <c r="C34" s="70">
        <f>'[2]по регионам (ср-ва_2019)'!GD19</f>
        <v>0</v>
      </c>
      <c r="D34" s="73">
        <f>IFERROR(C34/'[2]по регионам (ср-ва_2019)'!L19,0)</f>
        <v>0</v>
      </c>
      <c r="E34" s="74">
        <f>'[2]по регионам (ср-ва_2019)'!HC19</f>
        <v>0</v>
      </c>
      <c r="F34" s="70">
        <f>'[2]по регионам (ср-ва_2019)'!HD19</f>
        <v>0</v>
      </c>
      <c r="G34" s="73">
        <f>IFERROR(F34/'[2]по регионам (ср-ва_2019)'!M19,0)</f>
        <v>0</v>
      </c>
      <c r="H34" s="69">
        <f>'[2]по регионам (ср-ва_2019)'!KC19</f>
        <v>34</v>
      </c>
      <c r="I34" s="70">
        <f>'[2]по регионам (ср-ва_2019)'!KD19</f>
        <v>299.49</v>
      </c>
      <c r="J34" s="71">
        <f>IFERROR(I34/'[2]по регионам (ср-ва_2019)'!N19,0)</f>
        <v>1</v>
      </c>
      <c r="K34" s="74">
        <f>'[2]по регионам (ср-ва_2019)'!DC19</f>
        <v>0</v>
      </c>
      <c r="L34" s="70">
        <f>'[2]по регионам (ср-ва_2019)'!DD19</f>
        <v>0</v>
      </c>
      <c r="M34" s="73">
        <f>IFERROR(L34/'[2]по регионам (ср-ва_2019)'!O19,0)</f>
        <v>0</v>
      </c>
      <c r="N34" s="69">
        <f>'[2]по регионам (ср-ва_2019)'!JC19</f>
        <v>0</v>
      </c>
      <c r="O34" s="70">
        <f>'[2]по регионам (ср-ва_2019)'!JD19</f>
        <v>0</v>
      </c>
      <c r="P34" s="71">
        <f>IFERROR(O34/'[2]по регионам (ср-ва_2019)'!K19,0)</f>
        <v>0</v>
      </c>
      <c r="Q34" s="69">
        <f>'[2]по регионам (ср-ва_2019)'!IC19</f>
        <v>0</v>
      </c>
      <c r="R34" s="70">
        <f>'[2]по регионам (ср-ва_2019)'!ID19</f>
        <v>0</v>
      </c>
      <c r="S34" s="71">
        <f>IFERROR(R34/'по регионам'!K19,0)</f>
        <v>0</v>
      </c>
      <c r="T34" s="69">
        <f>'[2]по регионам (ср-ва_2019)'!LC19</f>
        <v>0</v>
      </c>
      <c r="U34" s="70">
        <f>'[2]по регионам (ср-ва_2019)'!LD19</f>
        <v>0</v>
      </c>
      <c r="V34" s="68">
        <f>IFERROR(U34/'[2]по регионам (ср-ва_2019)'!G19,0)</f>
        <v>0</v>
      </c>
      <c r="W34" s="83">
        <f>'[2]по регионам (ср-ва_2019)'!MC19</f>
        <v>0</v>
      </c>
      <c r="X34" s="84">
        <f>'[2]по регионам (ср-ва_2019)'!MD19</f>
        <v>0</v>
      </c>
      <c r="Y34" s="68">
        <f>IFERROR(X34/'по регионам'!L19,0)</f>
        <v>0</v>
      </c>
      <c r="Z34" s="77">
        <f t="shared" si="1"/>
        <v>34</v>
      </c>
      <c r="AA34" s="78">
        <f t="shared" si="2"/>
        <v>299.49</v>
      </c>
      <c r="AB34" s="85">
        <f>'по регионам'!Q19</f>
        <v>1</v>
      </c>
      <c r="AC34" s="79">
        <f>'по регионам'!R19</f>
        <v>1</v>
      </c>
      <c r="AD34" s="80">
        <f>'по регионам'!HW19</f>
        <v>0</v>
      </c>
      <c r="AE34" s="81">
        <f>'по регионам'!HU19</f>
        <v>0</v>
      </c>
    </row>
    <row r="35" spans="1:46" x14ac:dyDescent="0.25">
      <c r="A35" s="82" t="s">
        <v>6</v>
      </c>
      <c r="B35" s="72">
        <f>'[2]по регионам (ср-ва_2019)'!GC20</f>
        <v>0</v>
      </c>
      <c r="C35" s="70">
        <f>'[2]по регионам (ср-ва_2019)'!GD20</f>
        <v>0</v>
      </c>
      <c r="D35" s="73">
        <f>IFERROR(C35/'[2]по регионам (ср-ва_2019)'!L20,0)</f>
        <v>0</v>
      </c>
      <c r="E35" s="74">
        <f>'[2]по регионам (ср-ва_2019)'!HC20</f>
        <v>0</v>
      </c>
      <c r="F35" s="70">
        <f>'[2]по регионам (ср-ва_2019)'!HD20</f>
        <v>0</v>
      </c>
      <c r="G35" s="73">
        <f>IFERROR(F35/'[2]по регионам (ср-ва_2019)'!M20,0)</f>
        <v>0</v>
      </c>
      <c r="H35" s="69">
        <f>'[2]по регионам (ср-ва_2019)'!KC20</f>
        <v>0</v>
      </c>
      <c r="I35" s="70">
        <f>'[2]по регионам (ср-ва_2019)'!KD20</f>
        <v>0</v>
      </c>
      <c r="J35" s="71">
        <f>IFERROR(I35/'[2]по регионам (ср-ва_2019)'!N20,0)</f>
        <v>0</v>
      </c>
      <c r="K35" s="74">
        <f>'[2]по регионам (ср-ва_2019)'!DC20</f>
        <v>0</v>
      </c>
      <c r="L35" s="70">
        <f>'[2]по регионам (ср-ва_2019)'!DD20</f>
        <v>0</v>
      </c>
      <c r="M35" s="73">
        <f>IFERROR(L35/'[2]по регионам (ср-ва_2019)'!O20,0)</f>
        <v>0</v>
      </c>
      <c r="N35" s="69">
        <f>'[2]по регионам (ср-ва_2019)'!JC20</f>
        <v>0</v>
      </c>
      <c r="O35" s="70">
        <f>'[2]по регионам (ср-ва_2019)'!JD20</f>
        <v>0</v>
      </c>
      <c r="P35" s="71">
        <f>IFERROR(O35/'[2]по регионам (ср-ва_2019)'!K20,0)</f>
        <v>0</v>
      </c>
      <c r="Q35" s="69">
        <f>'[2]по регионам (ср-ва_2019)'!IC20</f>
        <v>0</v>
      </c>
      <c r="R35" s="70">
        <f>'[2]по регионам (ср-ва_2019)'!ID20</f>
        <v>0</v>
      </c>
      <c r="S35" s="71">
        <f>IFERROR(R35/'по регионам'!K20,0)</f>
        <v>0</v>
      </c>
      <c r="T35" s="69">
        <f>'[2]по регионам (ср-ва_2019)'!LC20</f>
        <v>0</v>
      </c>
      <c r="U35" s="70">
        <f>'[2]по регионам (ср-ва_2019)'!LD20</f>
        <v>0</v>
      </c>
      <c r="V35" s="68">
        <f>IFERROR(U35/'[2]по регионам (ср-ва_2019)'!G20,0)</f>
        <v>0</v>
      </c>
      <c r="W35" s="83">
        <f>'[2]по регионам (ср-ва_2019)'!MC20</f>
        <v>0</v>
      </c>
      <c r="X35" s="84">
        <f>'[2]по регионам (ср-ва_2019)'!MD20</f>
        <v>0</v>
      </c>
      <c r="Y35" s="68">
        <f>IFERROR(X35/'по регионам'!L20,0)</f>
        <v>0</v>
      </c>
      <c r="Z35" s="77">
        <f t="shared" si="1"/>
        <v>0</v>
      </c>
      <c r="AA35" s="78">
        <f t="shared" si="2"/>
        <v>0</v>
      </c>
      <c r="AB35" s="85">
        <f>'по регионам'!Q20</f>
        <v>0</v>
      </c>
      <c r="AC35" s="79">
        <f>'по регионам'!R20</f>
        <v>0</v>
      </c>
      <c r="AD35" s="80">
        <f>'по регионам'!HW20</f>
        <v>0</v>
      </c>
      <c r="AE35" s="81">
        <f>'по регионам'!HU20</f>
        <v>0</v>
      </c>
    </row>
    <row r="36" spans="1:46" x14ac:dyDescent="0.25">
      <c r="A36" s="82" t="s">
        <v>10</v>
      </c>
      <c r="B36" s="72">
        <f>'[2]по регионам (ср-ва_2019)'!GC21</f>
        <v>12</v>
      </c>
      <c r="C36" s="70">
        <f>'[2]по регионам (ср-ва_2019)'!GD21</f>
        <v>32</v>
      </c>
      <c r="D36" s="73">
        <f>IFERROR(C36/'[2]по регионам (ср-ва_2019)'!L21,0)</f>
        <v>1</v>
      </c>
      <c r="E36" s="74">
        <f>'[2]по регионам (ср-ва_2019)'!HC21</f>
        <v>0</v>
      </c>
      <c r="F36" s="70">
        <f>'[2]по регионам (ср-ва_2019)'!HD21</f>
        <v>0</v>
      </c>
      <c r="G36" s="73">
        <f>IFERROR(F36/'[2]по регионам (ср-ва_2019)'!M21,0)</f>
        <v>0</v>
      </c>
      <c r="H36" s="69">
        <f>'[2]по регионам (ср-ва_2019)'!KC21</f>
        <v>0</v>
      </c>
      <c r="I36" s="70">
        <f>'[2]по регионам (ср-ва_2019)'!KD21</f>
        <v>0</v>
      </c>
      <c r="J36" s="71">
        <f>IFERROR(I36/'[2]по регионам (ср-ва_2019)'!N21,0)</f>
        <v>0</v>
      </c>
      <c r="K36" s="74">
        <f>'[2]по регионам (ср-ва_2019)'!DC21</f>
        <v>0</v>
      </c>
      <c r="L36" s="70">
        <f>'[2]по регионам (ср-ва_2019)'!DD21</f>
        <v>0</v>
      </c>
      <c r="M36" s="73">
        <f>IFERROR(L36/'[2]по регионам (ср-ва_2019)'!O21,0)</f>
        <v>0</v>
      </c>
      <c r="N36" s="69">
        <f>'[2]по регионам (ср-ва_2019)'!JC21</f>
        <v>0</v>
      </c>
      <c r="O36" s="70">
        <f>'[2]по регионам (ср-ва_2019)'!JD21</f>
        <v>0</v>
      </c>
      <c r="P36" s="71">
        <f>IFERROR(O36/'[2]по регионам (ср-ва_2019)'!K21,0)</f>
        <v>0</v>
      </c>
      <c r="Q36" s="69">
        <f>'[2]по регионам (ср-ва_2019)'!IC21</f>
        <v>0</v>
      </c>
      <c r="R36" s="70">
        <f>'[2]по регионам (ср-ва_2019)'!ID21</f>
        <v>0</v>
      </c>
      <c r="S36" s="71">
        <f>IFERROR(R36/'по регионам'!K21,0)</f>
        <v>0</v>
      </c>
      <c r="T36" s="69">
        <f>'[2]по регионам (ср-ва_2019)'!LC21</f>
        <v>0</v>
      </c>
      <c r="U36" s="70">
        <f>'[2]по регионам (ср-ва_2019)'!LD21</f>
        <v>0</v>
      </c>
      <c r="V36" s="68">
        <f>IFERROR(U36/'[2]по регионам (ср-ва_2019)'!G21,0)</f>
        <v>0</v>
      </c>
      <c r="W36" s="83">
        <f>'[2]по регионам (ср-ва_2019)'!MC21</f>
        <v>0</v>
      </c>
      <c r="X36" s="84">
        <f>'[2]по регионам (ср-ва_2019)'!MD21</f>
        <v>0</v>
      </c>
      <c r="Y36" s="68">
        <f>IFERROR(X36/'по регионам'!L21,0)</f>
        <v>0</v>
      </c>
      <c r="Z36" s="77">
        <f t="shared" si="1"/>
        <v>12</v>
      </c>
      <c r="AA36" s="78">
        <f t="shared" si="2"/>
        <v>32</v>
      </c>
      <c r="AB36" s="85">
        <f>'по регионам'!Q21</f>
        <v>1</v>
      </c>
      <c r="AC36" s="79">
        <f>'по регионам'!R21</f>
        <v>5.8859126199484607E-2</v>
      </c>
      <c r="AD36" s="80">
        <f>'по регионам'!HW21</f>
        <v>0</v>
      </c>
      <c r="AE36" s="81">
        <f>'по регионам'!HU21</f>
        <v>0</v>
      </c>
    </row>
    <row r="37" spans="1:46" ht="15.75" customHeight="1" x14ac:dyDescent="0.25">
      <c r="A37" s="82" t="s">
        <v>8</v>
      </c>
      <c r="B37" s="72">
        <f>'[2]по регионам (ср-ва_2019)'!GC22</f>
        <v>0</v>
      </c>
      <c r="C37" s="70">
        <f>'[2]по регионам (ср-ва_2019)'!GD22</f>
        <v>0</v>
      </c>
      <c r="D37" s="73">
        <f>IFERROR(C37/'[2]по регионам (ср-ва_2019)'!L22,0)</f>
        <v>0</v>
      </c>
      <c r="E37" s="74">
        <f>'[2]по регионам (ср-ва_2019)'!HC22</f>
        <v>0</v>
      </c>
      <c r="F37" s="70">
        <f>'[2]по регионам (ср-ва_2019)'!HD22</f>
        <v>0</v>
      </c>
      <c r="G37" s="73">
        <f>IFERROR(F37/'[2]по регионам (ср-ва_2019)'!M22,0)</f>
        <v>0</v>
      </c>
      <c r="H37" s="69">
        <f>'[2]по регионам (ср-ва_2019)'!KC22</f>
        <v>0</v>
      </c>
      <c r="I37" s="70">
        <f>'[2]по регионам (ср-ва_2019)'!KD22</f>
        <v>0</v>
      </c>
      <c r="J37" s="71">
        <f>IFERROR(I37/'[2]по регионам (ср-ва_2019)'!N22,0)</f>
        <v>0</v>
      </c>
      <c r="K37" s="74">
        <f>'[2]по регионам (ср-ва_2019)'!DC22</f>
        <v>0</v>
      </c>
      <c r="L37" s="70">
        <f>'[2]по регионам (ср-ва_2019)'!DD22</f>
        <v>0</v>
      </c>
      <c r="M37" s="73">
        <f>IFERROR(L37/'[2]по регионам (ср-ва_2019)'!O22,0)</f>
        <v>0</v>
      </c>
      <c r="N37" s="69">
        <f>'[2]по регионам (ср-ва_2019)'!JC22</f>
        <v>0</v>
      </c>
      <c r="O37" s="70">
        <f>'[2]по регионам (ср-ва_2019)'!JD22</f>
        <v>0</v>
      </c>
      <c r="P37" s="71">
        <f>IFERROR(O37/'[2]по регионам (ср-ва_2019)'!K22,0)</f>
        <v>0</v>
      </c>
      <c r="Q37" s="69">
        <f>'[2]по регионам (ср-ва_2019)'!IC22</f>
        <v>0</v>
      </c>
      <c r="R37" s="70">
        <f>'[2]по регионам (ср-ва_2019)'!ID22</f>
        <v>0</v>
      </c>
      <c r="S37" s="71">
        <f>IFERROR(R37/'по регионам'!K22,0)</f>
        <v>0</v>
      </c>
      <c r="T37" s="69">
        <f>'[2]по регионам (ср-ва_2019)'!LC22</f>
        <v>0</v>
      </c>
      <c r="U37" s="70">
        <f>'[2]по регионам (ср-ва_2019)'!LD22</f>
        <v>0</v>
      </c>
      <c r="V37" s="68">
        <f>IFERROR(U37/'[2]по регионам (ср-ва_2019)'!G22,0)</f>
        <v>0</v>
      </c>
      <c r="W37" s="83">
        <f>'[2]по регионам (ср-ва_2019)'!MC22</f>
        <v>0</v>
      </c>
      <c r="X37" s="84">
        <f>'[2]по регионам (ср-ва_2019)'!MD22</f>
        <v>0</v>
      </c>
      <c r="Y37" s="68">
        <f>IFERROR(X37/'по регионам'!L22,0)</f>
        <v>0</v>
      </c>
      <c r="Z37" s="77">
        <f t="shared" si="1"/>
        <v>0</v>
      </c>
      <c r="AA37" s="78">
        <f t="shared" si="2"/>
        <v>0</v>
      </c>
      <c r="AB37" s="85">
        <f>'по регионам'!Q22</f>
        <v>0</v>
      </c>
      <c r="AC37" s="79">
        <f>'по регионам'!R22</f>
        <v>0</v>
      </c>
      <c r="AD37" s="80">
        <f>'по регионам'!HW22</f>
        <v>0</v>
      </c>
      <c r="AE37" s="81">
        <f>'по регионам'!HU22</f>
        <v>0</v>
      </c>
    </row>
    <row r="38" spans="1:46" x14ac:dyDescent="0.25">
      <c r="A38" s="82" t="s">
        <v>17</v>
      </c>
      <c r="B38" s="72">
        <f>'[2]по регионам (ср-ва_2019)'!GC23</f>
        <v>0</v>
      </c>
      <c r="C38" s="70">
        <f>'[2]по регионам (ср-ва_2019)'!GD23</f>
        <v>0</v>
      </c>
      <c r="D38" s="73">
        <f>IFERROR(C38/'[2]по регионам (ср-ва_2019)'!L23,0)</f>
        <v>0</v>
      </c>
      <c r="E38" s="74">
        <f>'[2]по регионам (ср-ва_2019)'!HC23</f>
        <v>0</v>
      </c>
      <c r="F38" s="70">
        <f>'[2]по регионам (ср-ва_2019)'!HD23</f>
        <v>0</v>
      </c>
      <c r="G38" s="73">
        <f>IFERROR(F38/'[2]по регионам (ср-ва_2019)'!M23,0)</f>
        <v>0</v>
      </c>
      <c r="H38" s="69">
        <f>'[2]по регионам (ср-ва_2019)'!KC23</f>
        <v>0</v>
      </c>
      <c r="I38" s="70">
        <f>'[2]по регионам (ср-ва_2019)'!KD23</f>
        <v>0</v>
      </c>
      <c r="J38" s="71">
        <f>IFERROR(I38/'[2]по регионам (ср-ва_2019)'!N23,0)</f>
        <v>0</v>
      </c>
      <c r="K38" s="74">
        <f>'[2]по регионам (ср-ва_2019)'!DC23</f>
        <v>0</v>
      </c>
      <c r="L38" s="70">
        <f>'[2]по регионам (ср-ва_2019)'!DD23</f>
        <v>0</v>
      </c>
      <c r="M38" s="73">
        <f>IFERROR(L38/'[2]по регионам (ср-ва_2019)'!O23,0)</f>
        <v>0</v>
      </c>
      <c r="N38" s="69">
        <f>'[2]по регионам (ср-ва_2019)'!JC23</f>
        <v>0</v>
      </c>
      <c r="O38" s="70">
        <f>'[2]по регионам (ср-ва_2019)'!JD23</f>
        <v>0</v>
      </c>
      <c r="P38" s="71">
        <f>IFERROR(O38/'[2]по регионам (ср-ва_2019)'!K23,0)</f>
        <v>0</v>
      </c>
      <c r="Q38" s="69">
        <f>'[2]по регионам (ср-ва_2019)'!IC23</f>
        <v>0</v>
      </c>
      <c r="R38" s="70">
        <f>'[2]по регионам (ср-ва_2019)'!ID23</f>
        <v>0</v>
      </c>
      <c r="S38" s="71">
        <f>IFERROR(R38/'по регионам'!K23,0)</f>
        <v>0</v>
      </c>
      <c r="T38" s="69">
        <f>'[2]по регионам (ср-ва_2019)'!LC23</f>
        <v>0</v>
      </c>
      <c r="U38" s="70">
        <f>'[2]по регионам (ср-ва_2019)'!LD23</f>
        <v>0</v>
      </c>
      <c r="V38" s="68">
        <f>IFERROR(U38/'[2]по регионам (ср-ва_2019)'!G23,0)</f>
        <v>0</v>
      </c>
      <c r="W38" s="83">
        <f>'[2]по регионам (ср-ва_2019)'!MC23</f>
        <v>0</v>
      </c>
      <c r="X38" s="84">
        <f>'[2]по регионам (ср-ва_2019)'!MD23</f>
        <v>0</v>
      </c>
      <c r="Y38" s="68">
        <f>IFERROR(X38/'по регионам'!L23,0)</f>
        <v>0</v>
      </c>
      <c r="Z38" s="77">
        <f t="shared" si="1"/>
        <v>0</v>
      </c>
      <c r="AA38" s="78">
        <f t="shared" si="2"/>
        <v>0</v>
      </c>
      <c r="AB38" s="85">
        <f>'по регионам'!Q23</f>
        <v>0</v>
      </c>
      <c r="AC38" s="79">
        <f>'по регионам'!R23</f>
        <v>0</v>
      </c>
      <c r="AD38" s="80">
        <f>'по регионам'!HW23</f>
        <v>0</v>
      </c>
      <c r="AE38" s="81">
        <f>'по регионам'!HU23</f>
        <v>0</v>
      </c>
    </row>
    <row r="39" spans="1:46" ht="15.75" thickBot="1" x14ac:dyDescent="0.3">
      <c r="A39" s="87" t="s">
        <v>21</v>
      </c>
      <c r="B39" s="91">
        <f>'[2]по регионам (ср-ва_2019)'!GC24</f>
        <v>0</v>
      </c>
      <c r="C39" s="89">
        <f>'[2]по регионам (ср-ва_2019)'!GD24</f>
        <v>0</v>
      </c>
      <c r="D39" s="92">
        <f>IFERROR(C39/'[2]по регионам (ср-ва_2019)'!L24,0)</f>
        <v>0</v>
      </c>
      <c r="E39" s="74">
        <f>'[2]по регионам (ср-ва_2019)'!HC24</f>
        <v>66</v>
      </c>
      <c r="F39" s="70">
        <f>'[2]по регионам (ср-ва_2019)'!HD24</f>
        <v>534.976</v>
      </c>
      <c r="G39" s="73">
        <f>IFERROR(F39/'[2]по регионам (ср-ва_2019)'!M24,0)</f>
        <v>0.94173314838155453</v>
      </c>
      <c r="H39" s="88">
        <f>'[2]по регионам (ср-ва_2019)'!KC24</f>
        <v>0</v>
      </c>
      <c r="I39" s="89">
        <f>'[2]по регионам (ср-ва_2019)'!KD24</f>
        <v>0</v>
      </c>
      <c r="J39" s="90">
        <f>IFERROR(I39/'[2]по регионам (ср-ва_2019)'!N24,0)</f>
        <v>0</v>
      </c>
      <c r="K39" s="74">
        <f>'[2]по регионам (ср-ва_2019)'!DC24</f>
        <v>0</v>
      </c>
      <c r="L39" s="70">
        <f>'[2]по регионам (ср-ва_2019)'!DD24</f>
        <v>0</v>
      </c>
      <c r="M39" s="73">
        <f>IFERROR(L39/'[2]по регионам (ср-ва_2019)'!O24,0)</f>
        <v>0</v>
      </c>
      <c r="N39" s="69">
        <f>'[2]по регионам (ср-ва_2019)'!JC24</f>
        <v>0</v>
      </c>
      <c r="O39" s="70">
        <f>'[2]по регионам (ср-ва_2019)'!JD24</f>
        <v>0</v>
      </c>
      <c r="P39" s="71">
        <f>IFERROR(O39/'[2]по регионам (ср-ва_2019)'!K24,0)</f>
        <v>0</v>
      </c>
      <c r="Q39" s="69">
        <f>'[2]по регионам (ср-ва_2019)'!IC24</f>
        <v>0</v>
      </c>
      <c r="R39" s="70">
        <f>'[2]по регионам (ср-ва_2019)'!ID24</f>
        <v>0</v>
      </c>
      <c r="S39" s="71">
        <f>IFERROR(R39/'по регионам'!K24,0)</f>
        <v>0</v>
      </c>
      <c r="T39" s="69">
        <f>'[2]по регионам (ср-ва_2019)'!LC24</f>
        <v>0</v>
      </c>
      <c r="U39" s="70">
        <f>'[2]по регионам (ср-ва_2019)'!LD24</f>
        <v>0</v>
      </c>
      <c r="V39" s="68">
        <f>IFERROR(U39/'[2]по регионам (ср-ва_2019)'!G24,0)</f>
        <v>0</v>
      </c>
      <c r="W39" s="93">
        <f>'[2]по регионам (ср-ва_2019)'!MC24</f>
        <v>7</v>
      </c>
      <c r="X39" s="94">
        <f>'[2]по регионам (ср-ва_2019)'!MD24</f>
        <v>87</v>
      </c>
      <c r="Y39" s="68">
        <f>IFERROR(X39/'по регионам'!L24,0)</f>
        <v>0.87</v>
      </c>
      <c r="Z39" s="77">
        <f t="shared" si="1"/>
        <v>73</v>
      </c>
      <c r="AA39" s="78">
        <f t="shared" si="2"/>
        <v>621.976</v>
      </c>
      <c r="AB39" s="85">
        <f>'по регионам'!Q24</f>
        <v>0.93099587472084011</v>
      </c>
      <c r="AC39" s="79">
        <f>'по регионам'!R24</f>
        <v>0.51698812045124332</v>
      </c>
      <c r="AD39" s="80">
        <f>'по регионам'!HW24</f>
        <v>0</v>
      </c>
      <c r="AE39" s="81">
        <f>'по регионам'!HU24</f>
        <v>0</v>
      </c>
    </row>
    <row r="40" spans="1:46" ht="15.75" thickBot="1" x14ac:dyDescent="0.3">
      <c r="A40" s="95" t="s">
        <v>50</v>
      </c>
      <c r="B40" s="99">
        <f>SUM(B23:B39)</f>
        <v>12</v>
      </c>
      <c r="C40" s="97">
        <f>SUM(C23:C39)</f>
        <v>32</v>
      </c>
      <c r="D40" s="100">
        <f>IFERROR(C40/'[2]по регионам (ср-ва_2019)'!L25,0)</f>
        <v>1</v>
      </c>
      <c r="E40" s="96">
        <f>SUM(E23:E39)</f>
        <v>66</v>
      </c>
      <c r="F40" s="101">
        <f>SUM(F23:F39)</f>
        <v>534.976</v>
      </c>
      <c r="G40" s="102">
        <f>F40/'[2]по регионам (ср-ва_2019)'!M25</f>
        <v>0.94173314838155453</v>
      </c>
      <c r="H40" s="99">
        <f>SUM(H23:H39)</f>
        <v>34</v>
      </c>
      <c r="I40" s="97">
        <f>SUM(I23:I39)</f>
        <v>299.49</v>
      </c>
      <c r="J40" s="103">
        <f>I40/'[2]по регионам (ср-ва_2019)'!N25</f>
        <v>1</v>
      </c>
      <c r="K40" s="99">
        <f>SUM(K23:K39)</f>
        <v>3</v>
      </c>
      <c r="L40" s="97">
        <f>SUM(L23:L39)</f>
        <v>31</v>
      </c>
      <c r="M40" s="102">
        <f>IFERROR(L40/'[2]по регионам (ср-ва_2019)'!O25,0)</f>
        <v>1</v>
      </c>
      <c r="N40" s="98">
        <f>SUM(N23:N39)</f>
        <v>11</v>
      </c>
      <c r="O40" s="97">
        <f>SUM(O23:O39)</f>
        <v>124.5</v>
      </c>
      <c r="P40" s="103">
        <f>IFERROR(O40/'[2]по регионам (ср-ва_2019)'!K25,0)</f>
        <v>0.87952922227010377</v>
      </c>
      <c r="Q40" s="98">
        <f>SUM(Q23:Q39)</f>
        <v>2</v>
      </c>
      <c r="R40" s="97">
        <f>SUM(R23:R39)</f>
        <v>18</v>
      </c>
      <c r="S40" s="103">
        <f>IFERROR(R40/'[2]по регионам (ср-ва_2019)'!P25,0)</f>
        <v>0.72</v>
      </c>
      <c r="T40" s="98">
        <f>SUM(T23:T39)</f>
        <v>2</v>
      </c>
      <c r="U40" s="97">
        <f>SUM(U23:U39)</f>
        <v>13.5</v>
      </c>
      <c r="V40" s="103">
        <f>IFERROR(U40/'[2]по регионам (ср-ва_2019)'!G25,0)</f>
        <v>1</v>
      </c>
      <c r="W40" s="104">
        <f>SUM(W23:W39)</f>
        <v>7</v>
      </c>
      <c r="X40" s="104">
        <f>SUM(X23:X39)</f>
        <v>87</v>
      </c>
      <c r="Y40" s="105">
        <f>IFERROR(X40/'[2]по регионам (ср-ва_2019)'!Q25,0)</f>
        <v>0.87</v>
      </c>
      <c r="Z40" s="106">
        <f>SUM(Z23:Z39)</f>
        <v>137</v>
      </c>
      <c r="AA40" s="106">
        <f>SUM(AA23:AA39)</f>
        <v>1140.4659999999999</v>
      </c>
      <c r="AB40" s="107">
        <f>'по регионам'!Q25</f>
        <v>0.94205195854352175</v>
      </c>
      <c r="AC40" s="107">
        <f>'по регионам'!R25</f>
        <v>8.8688403659125892E-2</v>
      </c>
      <c r="AD40" s="108">
        <f>SUM(AD23:AD39)</f>
        <v>157</v>
      </c>
      <c r="AE40" s="109">
        <f>SUM(AE23:AE39)</f>
        <v>166.553</v>
      </c>
    </row>
    <row r="41" spans="1:46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2"/>
      <c r="AP41" s="113"/>
      <c r="AQ41" s="114"/>
      <c r="AR41" s="114"/>
      <c r="AS41" s="115"/>
      <c r="AT41" s="115"/>
    </row>
    <row r="42" spans="1:46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6"/>
      <c r="AR42" s="116"/>
      <c r="AS42" s="110"/>
      <c r="AT42" s="110"/>
    </row>
    <row r="43" spans="1:46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</row>
    <row r="44" spans="1:46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</row>
    <row r="45" spans="1:46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 t="s">
        <v>64</v>
      </c>
      <c r="Q45" s="110" t="s">
        <v>64</v>
      </c>
      <c r="R45" s="110" t="s">
        <v>65</v>
      </c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</row>
    <row r="46" spans="1:46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</row>
  </sheetData>
  <mergeCells count="32">
    <mergeCell ref="AD21:AD22"/>
    <mergeCell ref="AE21:AE22"/>
    <mergeCell ref="H3:AB3"/>
    <mergeCell ref="E21:G21"/>
    <mergeCell ref="H21:J21"/>
    <mergeCell ref="K21:M21"/>
    <mergeCell ref="N21:P21"/>
    <mergeCell ref="Q21:S21"/>
    <mergeCell ref="T21:V21"/>
    <mergeCell ref="W21:Y21"/>
    <mergeCell ref="Z21:AC21"/>
    <mergeCell ref="H4:J4"/>
    <mergeCell ref="K4:Z4"/>
    <mergeCell ref="AA4:AB5"/>
    <mergeCell ref="K5:O5"/>
    <mergeCell ref="Q5:U5"/>
    <mergeCell ref="A21:A22"/>
    <mergeCell ref="B21:D21"/>
    <mergeCell ref="E5:E6"/>
    <mergeCell ref="F5:F6"/>
    <mergeCell ref="G5:G6"/>
    <mergeCell ref="A3:A6"/>
    <mergeCell ref="B3:D4"/>
    <mergeCell ref="E3:G4"/>
    <mergeCell ref="B5:B6"/>
    <mergeCell ref="C5:C6"/>
    <mergeCell ref="D5:D6"/>
    <mergeCell ref="W5:X5"/>
    <mergeCell ref="Y5:Z5"/>
    <mergeCell ref="H5:H6"/>
    <mergeCell ref="I5:I6"/>
    <mergeCell ref="J5:J6"/>
  </mergeCells>
  <conditionalFormatting sqref="A23:A24 A32 A36:A39 A34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Z23:AC39 AO41 AB40:AC4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{7C2858AE-8D28-4C2D-9DB1-6E4A4A3FE862}</x14:id>
        </ext>
      </extLst>
    </cfRule>
  </conditionalFormatting>
  <conditionalFormatting sqref="AB23:AC40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{4C00653C-B564-4D11-AA50-B7A729FC6206}</x14:id>
        </ext>
      </extLst>
    </cfRule>
  </conditionalFormatting>
  <conditionalFormatting sqref="A25:A31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5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7:I10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{D3D9EB2A-F3C1-423A-9217-FABDE53F0A24}</x14:id>
        </ext>
      </extLst>
    </cfRule>
  </conditionalFormatting>
  <conditionalFormatting sqref="E7:G10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{F76C0F64-C739-41CD-B83A-9EEB62196806}</x14:id>
        </ext>
      </extLst>
    </cfRule>
  </conditionalFormatting>
  <conditionalFormatting sqref="B7:D10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{2F468623-D418-48FF-8336-973A418EA47D}</x14:id>
        </ext>
      </extLst>
    </cfRule>
  </conditionalFormatting>
  <conditionalFormatting sqref="J7:J10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{6872BF8F-88F4-4B4E-8BD9-733F6CFF41F3}</x14:id>
        </ext>
      </extLst>
    </cfRule>
  </conditionalFormatting>
  <conditionalFormatting sqref="I7:J10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{A6ACB408-18AB-43E7-B67E-798DF01E914A}</x14:id>
        </ext>
      </extLst>
    </cfRule>
  </conditionalFormatting>
  <conditionalFormatting sqref="H11:I1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{EF1090C4-ADBD-46E5-B097-189B5634E72B}</x14:id>
        </ext>
      </extLst>
    </cfRule>
  </conditionalFormatting>
  <conditionalFormatting sqref="E11:G14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{B329F6DE-2344-4E4E-BE98-EE6AD5861518}</x14:id>
        </ext>
      </extLst>
    </cfRule>
  </conditionalFormatting>
  <conditionalFormatting sqref="B11:D14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{FF3ACC83-365D-4141-AD4F-93A69415F5AD}</x14:id>
        </ext>
      </extLst>
    </cfRule>
  </conditionalFormatting>
  <conditionalFormatting sqref="J11:J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{D9C3E3E2-27DB-4930-9451-B71C5A7AD529}</x14:id>
        </ext>
      </extLst>
    </cfRule>
  </conditionalFormatting>
  <conditionalFormatting sqref="I11:J14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{3C3435ED-2BEA-4F05-9A67-2F5FAA5B92E7}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858AE-8D28-4C2D-9DB1-6E4A4A3FE86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Z23:AC39 AO41 AB40:AC40</xm:sqref>
        </x14:conditionalFormatting>
        <x14:conditionalFormatting xmlns:xm="http://schemas.microsoft.com/office/excel/2006/main">
          <x14:cfRule type="dataBar" id="{4C00653C-B564-4D11-AA50-B7A729FC62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AB23:AC40</xm:sqref>
        </x14:conditionalFormatting>
        <x14:conditionalFormatting xmlns:xm="http://schemas.microsoft.com/office/excel/2006/main">
          <x14:cfRule type="dataBar" id="{D3D9EB2A-F3C1-423A-9217-FABDE53F0A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F76C0F64-C739-41CD-B83A-9EEB621968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E7:G10</xm:sqref>
        </x14:conditionalFormatting>
        <x14:conditionalFormatting xmlns:xm="http://schemas.microsoft.com/office/excel/2006/main">
          <x14:cfRule type="dataBar" id="{2F468623-D418-48FF-8336-973A418EA4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B7:D10</xm:sqref>
        </x14:conditionalFormatting>
        <x14:conditionalFormatting xmlns:xm="http://schemas.microsoft.com/office/excel/2006/main">
          <x14:cfRule type="dataBar" id="{6872BF8F-88F4-4B4E-8BD9-733F6CFF41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J7:J10</xm:sqref>
        </x14:conditionalFormatting>
        <x14:conditionalFormatting xmlns:xm="http://schemas.microsoft.com/office/excel/2006/main">
          <x14:cfRule type="dataBar" id="{A6ACB408-18AB-43E7-B67E-798DF01E91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I7:J10</xm:sqref>
        </x14:conditionalFormatting>
        <x14:conditionalFormatting xmlns:xm="http://schemas.microsoft.com/office/excel/2006/main">
          <x14:cfRule type="dataBar" id="{EF1090C4-ADBD-46E5-B097-189B5634E7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H11:I14</xm:sqref>
        </x14:conditionalFormatting>
        <x14:conditionalFormatting xmlns:xm="http://schemas.microsoft.com/office/excel/2006/main">
          <x14:cfRule type="dataBar" id="{B329F6DE-2344-4E4E-BE98-EE6AD58615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E11:G14</xm:sqref>
        </x14:conditionalFormatting>
        <x14:conditionalFormatting xmlns:xm="http://schemas.microsoft.com/office/excel/2006/main">
          <x14:cfRule type="dataBar" id="{FF3ACC83-365D-4141-AD4F-93A69415F5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B11:D14</xm:sqref>
        </x14:conditionalFormatting>
        <x14:conditionalFormatting xmlns:xm="http://schemas.microsoft.com/office/excel/2006/main">
          <x14:cfRule type="dataBar" id="{D9C3E3E2-27DB-4930-9451-B71C5A7AD5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3C3435ED-2BEA-4F05-9A67-2F5FAA5B92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I11:J14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0"/>
  <sheetViews>
    <sheetView zoomScale="90" zoomScaleNormal="90" workbookViewId="0">
      <selection activeCell="C19" sqref="C19"/>
    </sheetView>
  </sheetViews>
  <sheetFormatPr defaultRowHeight="15" x14ac:dyDescent="0.25"/>
  <cols>
    <col min="1" max="1" width="27" bestFit="1" customWidth="1"/>
    <col min="2" max="2" width="11.42578125" customWidth="1"/>
    <col min="3" max="3" width="11.85546875" customWidth="1"/>
    <col min="4" max="4" width="11" hidden="1" customWidth="1"/>
    <col min="5" max="8" width="9.140625" hidden="1" customWidth="1"/>
    <col min="9" max="9" width="9.7109375" hidden="1" customWidth="1"/>
    <col min="10" max="18" width="9.140625" hidden="1" customWidth="1"/>
    <col min="19" max="19" width="9.7109375" hidden="1" customWidth="1"/>
    <col min="20" max="20" width="10.5703125" customWidth="1"/>
    <col min="21" max="23" width="7.28515625" customWidth="1"/>
    <col min="24" max="24" width="9.85546875" customWidth="1"/>
    <col min="25" max="35" width="7.28515625" customWidth="1"/>
    <col min="36" max="147" width="9.140625" customWidth="1"/>
    <col min="148" max="148" width="10.85546875" customWidth="1"/>
    <col min="150" max="150" width="11" customWidth="1"/>
    <col min="152" max="152" width="12" customWidth="1"/>
    <col min="153" max="153" width="12.140625" customWidth="1"/>
  </cols>
  <sheetData>
    <row r="1" spans="1:163" x14ac:dyDescent="0.25">
      <c r="A1" s="11">
        <v>43952</v>
      </c>
    </row>
    <row r="2" spans="1:163" s="19" customFormat="1" ht="15.75" thickBot="1" x14ac:dyDescent="0.3">
      <c r="A2" s="121"/>
      <c r="B2" s="121"/>
      <c r="C2" s="121" t="s">
        <v>25</v>
      </c>
    </row>
    <row r="3" spans="1:163" ht="15.75" customHeight="1" x14ac:dyDescent="0.25">
      <c r="A3" s="333" t="s">
        <v>96</v>
      </c>
      <c r="B3" s="334" t="s">
        <v>113</v>
      </c>
      <c r="C3" s="335"/>
      <c r="D3" s="339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1"/>
      <c r="T3" s="339" t="s">
        <v>53</v>
      </c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1"/>
      <c r="AJ3" s="241" t="s">
        <v>54</v>
      </c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3"/>
      <c r="AZ3" s="241" t="s">
        <v>97</v>
      </c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1" t="s">
        <v>73</v>
      </c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3"/>
      <c r="CF3" s="241" t="s">
        <v>48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3"/>
      <c r="CV3" s="241" t="s">
        <v>47</v>
      </c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3"/>
      <c r="DL3" s="241" t="s">
        <v>56</v>
      </c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338" t="s">
        <v>98</v>
      </c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9" t="s">
        <v>107</v>
      </c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54"/>
      <c r="FF3" s="181"/>
      <c r="FG3" s="182"/>
    </row>
    <row r="4" spans="1:163" ht="15" customHeight="1" x14ac:dyDescent="0.25">
      <c r="A4" s="333"/>
      <c r="B4" s="336"/>
      <c r="C4" s="337"/>
      <c r="D4" s="264" t="s">
        <v>74</v>
      </c>
      <c r="E4" s="265"/>
      <c r="F4" s="268" t="s">
        <v>75</v>
      </c>
      <c r="G4" s="265"/>
      <c r="H4" s="270" t="s">
        <v>76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64" t="s">
        <v>74</v>
      </c>
      <c r="U4" s="265"/>
      <c r="V4" s="268" t="s">
        <v>75</v>
      </c>
      <c r="W4" s="265"/>
      <c r="X4" s="270" t="s">
        <v>76</v>
      </c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2"/>
      <c r="AJ4" s="264" t="s">
        <v>74</v>
      </c>
      <c r="AK4" s="265"/>
      <c r="AL4" s="268" t="s">
        <v>75</v>
      </c>
      <c r="AM4" s="265"/>
      <c r="AN4" s="270" t="s">
        <v>76</v>
      </c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2"/>
      <c r="AZ4" s="264" t="s">
        <v>74</v>
      </c>
      <c r="BA4" s="265"/>
      <c r="BB4" s="268" t="s">
        <v>75</v>
      </c>
      <c r="BC4" s="265"/>
      <c r="BD4" s="270" t="s">
        <v>76</v>
      </c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64" t="s">
        <v>74</v>
      </c>
      <c r="BQ4" s="265"/>
      <c r="BR4" s="268" t="s">
        <v>75</v>
      </c>
      <c r="BS4" s="265"/>
      <c r="BT4" s="270" t="s">
        <v>76</v>
      </c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2"/>
      <c r="CF4" s="264" t="s">
        <v>74</v>
      </c>
      <c r="CG4" s="265"/>
      <c r="CH4" s="268" t="s">
        <v>75</v>
      </c>
      <c r="CI4" s="265"/>
      <c r="CJ4" s="270" t="s">
        <v>76</v>
      </c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2"/>
      <c r="CV4" s="264" t="s">
        <v>74</v>
      </c>
      <c r="CW4" s="265"/>
      <c r="CX4" s="268" t="s">
        <v>75</v>
      </c>
      <c r="CY4" s="265"/>
      <c r="CZ4" s="270" t="s">
        <v>76</v>
      </c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2"/>
      <c r="DL4" s="264" t="s">
        <v>74</v>
      </c>
      <c r="DM4" s="265"/>
      <c r="DN4" s="268" t="s">
        <v>75</v>
      </c>
      <c r="DO4" s="265"/>
      <c r="DP4" s="270" t="s">
        <v>76</v>
      </c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64" t="s">
        <v>74</v>
      </c>
      <c r="EC4" s="265"/>
      <c r="ED4" s="268" t="s">
        <v>75</v>
      </c>
      <c r="EE4" s="265"/>
      <c r="EF4" s="342" t="s">
        <v>76</v>
      </c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264" t="s">
        <v>74</v>
      </c>
      <c r="ES4" s="265"/>
      <c r="ET4" s="268" t="s">
        <v>75</v>
      </c>
      <c r="EU4" s="265"/>
      <c r="EV4" s="270" t="s">
        <v>76</v>
      </c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2"/>
    </row>
    <row r="5" spans="1:163" ht="22.5" customHeight="1" x14ac:dyDescent="0.25">
      <c r="A5" s="333"/>
      <c r="B5" s="183" t="s">
        <v>32</v>
      </c>
      <c r="C5" s="184" t="s">
        <v>33</v>
      </c>
      <c r="D5" s="266"/>
      <c r="E5" s="267"/>
      <c r="F5" s="269"/>
      <c r="G5" s="267"/>
      <c r="H5" s="342" t="s">
        <v>77</v>
      </c>
      <c r="I5" s="342"/>
      <c r="J5" s="342" t="s">
        <v>99</v>
      </c>
      <c r="K5" s="342"/>
      <c r="L5" s="342"/>
      <c r="M5" s="342"/>
      <c r="N5" s="342"/>
      <c r="O5" s="342"/>
      <c r="P5" s="342"/>
      <c r="Q5" s="342"/>
      <c r="R5" s="343" t="s">
        <v>31</v>
      </c>
      <c r="S5" s="345"/>
      <c r="T5" s="266"/>
      <c r="U5" s="267"/>
      <c r="V5" s="269"/>
      <c r="W5" s="267"/>
      <c r="X5" s="342" t="s">
        <v>77</v>
      </c>
      <c r="Y5" s="342"/>
      <c r="Z5" s="342" t="s">
        <v>99</v>
      </c>
      <c r="AA5" s="342"/>
      <c r="AB5" s="342"/>
      <c r="AC5" s="342"/>
      <c r="AD5" s="342"/>
      <c r="AE5" s="342"/>
      <c r="AF5" s="342"/>
      <c r="AG5" s="342"/>
      <c r="AH5" s="343" t="s">
        <v>31</v>
      </c>
      <c r="AI5" s="345"/>
      <c r="AJ5" s="266"/>
      <c r="AK5" s="267"/>
      <c r="AL5" s="269"/>
      <c r="AM5" s="267"/>
      <c r="AN5" s="342" t="s">
        <v>77</v>
      </c>
      <c r="AO5" s="342"/>
      <c r="AP5" s="342" t="s">
        <v>99</v>
      </c>
      <c r="AQ5" s="342"/>
      <c r="AR5" s="342"/>
      <c r="AS5" s="342"/>
      <c r="AT5" s="342"/>
      <c r="AU5" s="342"/>
      <c r="AV5" s="342"/>
      <c r="AW5" s="342"/>
      <c r="AX5" s="343" t="s">
        <v>31</v>
      </c>
      <c r="AY5" s="345"/>
      <c r="AZ5" s="266"/>
      <c r="BA5" s="267"/>
      <c r="BB5" s="269"/>
      <c r="BC5" s="267"/>
      <c r="BD5" s="342" t="s">
        <v>77</v>
      </c>
      <c r="BE5" s="342"/>
      <c r="BF5" s="342" t="s">
        <v>99</v>
      </c>
      <c r="BG5" s="342"/>
      <c r="BH5" s="342"/>
      <c r="BI5" s="342"/>
      <c r="BJ5" s="342"/>
      <c r="BK5" s="342"/>
      <c r="BL5" s="342"/>
      <c r="BM5" s="342"/>
      <c r="BN5" s="343" t="s">
        <v>31</v>
      </c>
      <c r="BO5" s="344"/>
      <c r="BP5" s="266"/>
      <c r="BQ5" s="267"/>
      <c r="BR5" s="269"/>
      <c r="BS5" s="267"/>
      <c r="BT5" s="270" t="s">
        <v>77</v>
      </c>
      <c r="BU5" s="346"/>
      <c r="BV5" s="270" t="s">
        <v>99</v>
      </c>
      <c r="BW5" s="271"/>
      <c r="BX5" s="271"/>
      <c r="BY5" s="271"/>
      <c r="BZ5" s="271"/>
      <c r="CA5" s="271"/>
      <c r="CB5" s="271"/>
      <c r="CC5" s="346"/>
      <c r="CD5" s="343" t="s">
        <v>31</v>
      </c>
      <c r="CE5" s="345"/>
      <c r="CF5" s="266"/>
      <c r="CG5" s="267"/>
      <c r="CH5" s="269"/>
      <c r="CI5" s="267"/>
      <c r="CJ5" s="270" t="s">
        <v>77</v>
      </c>
      <c r="CK5" s="346"/>
      <c r="CL5" s="270" t="s">
        <v>99</v>
      </c>
      <c r="CM5" s="271"/>
      <c r="CN5" s="271"/>
      <c r="CO5" s="271"/>
      <c r="CP5" s="271"/>
      <c r="CQ5" s="271"/>
      <c r="CR5" s="271"/>
      <c r="CS5" s="346"/>
      <c r="CT5" s="343" t="s">
        <v>31</v>
      </c>
      <c r="CU5" s="345"/>
      <c r="CV5" s="266"/>
      <c r="CW5" s="267"/>
      <c r="CX5" s="269"/>
      <c r="CY5" s="267"/>
      <c r="CZ5" s="270" t="s">
        <v>77</v>
      </c>
      <c r="DA5" s="346"/>
      <c r="DB5" s="270" t="s">
        <v>99</v>
      </c>
      <c r="DC5" s="271"/>
      <c r="DD5" s="271"/>
      <c r="DE5" s="271"/>
      <c r="DF5" s="271"/>
      <c r="DG5" s="271"/>
      <c r="DH5" s="271"/>
      <c r="DI5" s="346"/>
      <c r="DJ5" s="343" t="s">
        <v>31</v>
      </c>
      <c r="DK5" s="345"/>
      <c r="DL5" s="266"/>
      <c r="DM5" s="267"/>
      <c r="DN5" s="269"/>
      <c r="DO5" s="267"/>
      <c r="DP5" s="270" t="s">
        <v>77</v>
      </c>
      <c r="DQ5" s="346"/>
      <c r="DR5" s="270" t="s">
        <v>99</v>
      </c>
      <c r="DS5" s="271"/>
      <c r="DT5" s="271"/>
      <c r="DU5" s="271"/>
      <c r="DV5" s="271"/>
      <c r="DW5" s="271"/>
      <c r="DX5" s="271"/>
      <c r="DY5" s="346"/>
      <c r="DZ5" s="343" t="s">
        <v>31</v>
      </c>
      <c r="EA5" s="344"/>
      <c r="EB5" s="266"/>
      <c r="EC5" s="267"/>
      <c r="ED5" s="269"/>
      <c r="EE5" s="267"/>
      <c r="EF5" s="270" t="s">
        <v>77</v>
      </c>
      <c r="EG5" s="346"/>
      <c r="EH5" s="270" t="s">
        <v>99</v>
      </c>
      <c r="EI5" s="271"/>
      <c r="EJ5" s="271"/>
      <c r="EK5" s="271"/>
      <c r="EL5" s="271"/>
      <c r="EM5" s="271"/>
      <c r="EN5" s="271"/>
      <c r="EO5" s="346"/>
      <c r="EP5" s="349" t="s">
        <v>31</v>
      </c>
      <c r="EQ5" s="349"/>
      <c r="ER5" s="266"/>
      <c r="ES5" s="267"/>
      <c r="ET5" s="269"/>
      <c r="EU5" s="267"/>
      <c r="EV5" s="342" t="s">
        <v>77</v>
      </c>
      <c r="EW5" s="342"/>
      <c r="EX5" s="342" t="s">
        <v>99</v>
      </c>
      <c r="EY5" s="342"/>
      <c r="EZ5" s="342"/>
      <c r="FA5" s="342"/>
      <c r="FB5" s="342"/>
      <c r="FC5" s="342"/>
      <c r="FD5" s="342"/>
      <c r="FE5" s="342"/>
      <c r="FF5" s="343" t="s">
        <v>31</v>
      </c>
      <c r="FG5" s="345"/>
    </row>
    <row r="6" spans="1:163" ht="15" customHeight="1" x14ac:dyDescent="0.25">
      <c r="A6" s="333"/>
      <c r="B6" s="185"/>
      <c r="C6" s="186"/>
      <c r="D6" s="286" t="s">
        <v>32</v>
      </c>
      <c r="E6" s="347" t="s">
        <v>33</v>
      </c>
      <c r="F6" s="347" t="s">
        <v>32</v>
      </c>
      <c r="G6" s="347" t="s">
        <v>33</v>
      </c>
      <c r="H6" s="347" t="s">
        <v>32</v>
      </c>
      <c r="I6" s="347" t="s">
        <v>33</v>
      </c>
      <c r="J6" s="283" t="s">
        <v>35</v>
      </c>
      <c r="K6" s="285"/>
      <c r="L6" s="283" t="s">
        <v>36</v>
      </c>
      <c r="M6" s="285"/>
      <c r="N6" s="283" t="s">
        <v>37</v>
      </c>
      <c r="O6" s="285"/>
      <c r="P6" s="283" t="s">
        <v>38</v>
      </c>
      <c r="Q6" s="285"/>
      <c r="R6" s="351" t="s">
        <v>39</v>
      </c>
      <c r="S6" s="350" t="s">
        <v>40</v>
      </c>
      <c r="T6" s="286" t="s">
        <v>32</v>
      </c>
      <c r="U6" s="347" t="s">
        <v>33</v>
      </c>
      <c r="V6" s="347" t="s">
        <v>32</v>
      </c>
      <c r="W6" s="347" t="s">
        <v>33</v>
      </c>
      <c r="X6" s="347" t="s">
        <v>32</v>
      </c>
      <c r="Y6" s="347" t="s">
        <v>33</v>
      </c>
      <c r="Z6" s="283" t="s">
        <v>35</v>
      </c>
      <c r="AA6" s="285"/>
      <c r="AB6" s="283" t="s">
        <v>36</v>
      </c>
      <c r="AC6" s="285"/>
      <c r="AD6" s="283" t="s">
        <v>37</v>
      </c>
      <c r="AE6" s="285"/>
      <c r="AF6" s="283" t="s">
        <v>38</v>
      </c>
      <c r="AG6" s="285"/>
      <c r="AH6" s="351" t="s">
        <v>39</v>
      </c>
      <c r="AI6" s="350" t="s">
        <v>40</v>
      </c>
      <c r="AJ6" s="286" t="s">
        <v>32</v>
      </c>
      <c r="AK6" s="347" t="s">
        <v>33</v>
      </c>
      <c r="AL6" s="347" t="s">
        <v>32</v>
      </c>
      <c r="AM6" s="347" t="s">
        <v>33</v>
      </c>
      <c r="AN6" s="347" t="s">
        <v>32</v>
      </c>
      <c r="AO6" s="347" t="s">
        <v>33</v>
      </c>
      <c r="AP6" s="283" t="s">
        <v>35</v>
      </c>
      <c r="AQ6" s="285"/>
      <c r="AR6" s="283" t="s">
        <v>36</v>
      </c>
      <c r="AS6" s="285"/>
      <c r="AT6" s="283" t="s">
        <v>37</v>
      </c>
      <c r="AU6" s="285"/>
      <c r="AV6" s="283" t="s">
        <v>38</v>
      </c>
      <c r="AW6" s="285"/>
      <c r="AX6" s="351" t="s">
        <v>39</v>
      </c>
      <c r="AY6" s="350" t="s">
        <v>40</v>
      </c>
      <c r="AZ6" s="286" t="s">
        <v>32</v>
      </c>
      <c r="BA6" s="347" t="s">
        <v>33</v>
      </c>
      <c r="BB6" s="347" t="s">
        <v>32</v>
      </c>
      <c r="BC6" s="347" t="s">
        <v>33</v>
      </c>
      <c r="BD6" s="347" t="s">
        <v>32</v>
      </c>
      <c r="BE6" s="347" t="s">
        <v>33</v>
      </c>
      <c r="BF6" s="283" t="s">
        <v>35</v>
      </c>
      <c r="BG6" s="285"/>
      <c r="BH6" s="283" t="s">
        <v>36</v>
      </c>
      <c r="BI6" s="285"/>
      <c r="BJ6" s="283" t="s">
        <v>37</v>
      </c>
      <c r="BK6" s="285"/>
      <c r="BL6" s="283" t="s">
        <v>38</v>
      </c>
      <c r="BM6" s="285"/>
      <c r="BN6" s="351" t="s">
        <v>39</v>
      </c>
      <c r="BO6" s="283" t="s">
        <v>40</v>
      </c>
      <c r="BP6" s="286" t="s">
        <v>32</v>
      </c>
      <c r="BQ6" s="347" t="s">
        <v>33</v>
      </c>
      <c r="BR6" s="347" t="s">
        <v>32</v>
      </c>
      <c r="BS6" s="347" t="s">
        <v>33</v>
      </c>
      <c r="BT6" s="347" t="s">
        <v>32</v>
      </c>
      <c r="BU6" s="347" t="s">
        <v>33</v>
      </c>
      <c r="BV6" s="283" t="s">
        <v>35</v>
      </c>
      <c r="BW6" s="285"/>
      <c r="BX6" s="283" t="s">
        <v>36</v>
      </c>
      <c r="BY6" s="285"/>
      <c r="BZ6" s="283" t="s">
        <v>37</v>
      </c>
      <c r="CA6" s="285"/>
      <c r="CB6" s="283" t="s">
        <v>38</v>
      </c>
      <c r="CC6" s="285"/>
      <c r="CD6" s="347" t="s">
        <v>39</v>
      </c>
      <c r="CE6" s="352" t="s">
        <v>40</v>
      </c>
      <c r="CF6" s="286" t="s">
        <v>32</v>
      </c>
      <c r="CG6" s="347" t="s">
        <v>33</v>
      </c>
      <c r="CH6" s="347" t="s">
        <v>32</v>
      </c>
      <c r="CI6" s="347" t="s">
        <v>33</v>
      </c>
      <c r="CJ6" s="347" t="s">
        <v>32</v>
      </c>
      <c r="CK6" s="347" t="s">
        <v>33</v>
      </c>
      <c r="CL6" s="283" t="s">
        <v>35</v>
      </c>
      <c r="CM6" s="285"/>
      <c r="CN6" s="283" t="s">
        <v>36</v>
      </c>
      <c r="CO6" s="285"/>
      <c r="CP6" s="283" t="s">
        <v>37</v>
      </c>
      <c r="CQ6" s="285"/>
      <c r="CR6" s="283" t="s">
        <v>38</v>
      </c>
      <c r="CS6" s="285"/>
      <c r="CT6" s="347" t="s">
        <v>39</v>
      </c>
      <c r="CU6" s="352" t="s">
        <v>40</v>
      </c>
      <c r="CV6" s="286" t="s">
        <v>32</v>
      </c>
      <c r="CW6" s="347" t="s">
        <v>33</v>
      </c>
      <c r="CX6" s="347" t="s">
        <v>32</v>
      </c>
      <c r="CY6" s="347" t="s">
        <v>33</v>
      </c>
      <c r="CZ6" s="347" t="s">
        <v>32</v>
      </c>
      <c r="DA6" s="347" t="s">
        <v>33</v>
      </c>
      <c r="DB6" s="283" t="s">
        <v>35</v>
      </c>
      <c r="DC6" s="285"/>
      <c r="DD6" s="283" t="s">
        <v>36</v>
      </c>
      <c r="DE6" s="285"/>
      <c r="DF6" s="283" t="s">
        <v>37</v>
      </c>
      <c r="DG6" s="285"/>
      <c r="DH6" s="283" t="s">
        <v>38</v>
      </c>
      <c r="DI6" s="285"/>
      <c r="DJ6" s="347" t="s">
        <v>39</v>
      </c>
      <c r="DK6" s="352" t="s">
        <v>40</v>
      </c>
      <c r="DL6" s="286" t="s">
        <v>32</v>
      </c>
      <c r="DM6" s="347" t="s">
        <v>33</v>
      </c>
      <c r="DN6" s="347" t="s">
        <v>32</v>
      </c>
      <c r="DO6" s="347" t="s">
        <v>33</v>
      </c>
      <c r="DP6" s="347" t="s">
        <v>32</v>
      </c>
      <c r="DQ6" s="347" t="s">
        <v>33</v>
      </c>
      <c r="DR6" s="283" t="s">
        <v>35</v>
      </c>
      <c r="DS6" s="285"/>
      <c r="DT6" s="283" t="s">
        <v>36</v>
      </c>
      <c r="DU6" s="285"/>
      <c r="DV6" s="283" t="s">
        <v>37</v>
      </c>
      <c r="DW6" s="285"/>
      <c r="DX6" s="283" t="s">
        <v>38</v>
      </c>
      <c r="DY6" s="285"/>
      <c r="DZ6" s="347" t="s">
        <v>39</v>
      </c>
      <c r="EA6" s="276" t="s">
        <v>40</v>
      </c>
      <c r="EB6" s="286" t="s">
        <v>32</v>
      </c>
      <c r="EC6" s="347" t="s">
        <v>33</v>
      </c>
      <c r="ED6" s="347" t="s">
        <v>32</v>
      </c>
      <c r="EE6" s="347" t="s">
        <v>33</v>
      </c>
      <c r="EF6" s="347" t="s">
        <v>32</v>
      </c>
      <c r="EG6" s="347" t="s">
        <v>33</v>
      </c>
      <c r="EH6" s="283" t="s">
        <v>35</v>
      </c>
      <c r="EI6" s="285"/>
      <c r="EJ6" s="283" t="s">
        <v>36</v>
      </c>
      <c r="EK6" s="285"/>
      <c r="EL6" s="283" t="s">
        <v>37</v>
      </c>
      <c r="EM6" s="285"/>
      <c r="EN6" s="283" t="s">
        <v>38</v>
      </c>
      <c r="EO6" s="285"/>
      <c r="EP6" s="351" t="s">
        <v>39</v>
      </c>
      <c r="EQ6" s="351" t="s">
        <v>40</v>
      </c>
      <c r="ER6" s="286" t="s">
        <v>32</v>
      </c>
      <c r="ES6" s="347" t="s">
        <v>33</v>
      </c>
      <c r="ET6" s="347" t="s">
        <v>32</v>
      </c>
      <c r="EU6" s="347" t="s">
        <v>33</v>
      </c>
      <c r="EV6" s="347" t="s">
        <v>32</v>
      </c>
      <c r="EW6" s="347" t="s">
        <v>33</v>
      </c>
      <c r="EX6" s="283" t="s">
        <v>35</v>
      </c>
      <c r="EY6" s="285"/>
      <c r="EZ6" s="283" t="s">
        <v>36</v>
      </c>
      <c r="FA6" s="285"/>
      <c r="FB6" s="283" t="s">
        <v>37</v>
      </c>
      <c r="FC6" s="285"/>
      <c r="FD6" s="283" t="s">
        <v>38</v>
      </c>
      <c r="FE6" s="285"/>
      <c r="FF6" s="351" t="s">
        <v>39</v>
      </c>
      <c r="FG6" s="350" t="s">
        <v>40</v>
      </c>
    </row>
    <row r="7" spans="1:163" ht="15" customHeight="1" x14ac:dyDescent="0.25">
      <c r="A7" s="333"/>
      <c r="B7" s="187"/>
      <c r="C7" s="188"/>
      <c r="D7" s="287"/>
      <c r="E7" s="348"/>
      <c r="F7" s="348"/>
      <c r="G7" s="348"/>
      <c r="H7" s="348"/>
      <c r="I7" s="348"/>
      <c r="J7" s="125" t="s">
        <v>39</v>
      </c>
      <c r="K7" s="125" t="s">
        <v>40</v>
      </c>
      <c r="L7" s="125" t="s">
        <v>39</v>
      </c>
      <c r="M7" s="125" t="s">
        <v>40</v>
      </c>
      <c r="N7" s="125" t="s">
        <v>39</v>
      </c>
      <c r="O7" s="125" t="s">
        <v>40</v>
      </c>
      <c r="P7" s="125" t="s">
        <v>39</v>
      </c>
      <c r="Q7" s="125" t="s">
        <v>40</v>
      </c>
      <c r="R7" s="351"/>
      <c r="S7" s="350"/>
      <c r="T7" s="287"/>
      <c r="U7" s="348"/>
      <c r="V7" s="348"/>
      <c r="W7" s="348"/>
      <c r="X7" s="348"/>
      <c r="Y7" s="348"/>
      <c r="Z7" s="125" t="s">
        <v>39</v>
      </c>
      <c r="AA7" s="125" t="s">
        <v>40</v>
      </c>
      <c r="AB7" s="125" t="s">
        <v>39</v>
      </c>
      <c r="AC7" s="125" t="s">
        <v>40</v>
      </c>
      <c r="AD7" s="125" t="s">
        <v>39</v>
      </c>
      <c r="AE7" s="125" t="s">
        <v>40</v>
      </c>
      <c r="AF7" s="125" t="s">
        <v>39</v>
      </c>
      <c r="AG7" s="125" t="s">
        <v>40</v>
      </c>
      <c r="AH7" s="351"/>
      <c r="AI7" s="350"/>
      <c r="AJ7" s="287"/>
      <c r="AK7" s="348"/>
      <c r="AL7" s="348"/>
      <c r="AM7" s="348"/>
      <c r="AN7" s="348"/>
      <c r="AO7" s="348"/>
      <c r="AP7" s="125" t="s">
        <v>39</v>
      </c>
      <c r="AQ7" s="125" t="s">
        <v>40</v>
      </c>
      <c r="AR7" s="125" t="s">
        <v>39</v>
      </c>
      <c r="AS7" s="125" t="s">
        <v>40</v>
      </c>
      <c r="AT7" s="125" t="s">
        <v>39</v>
      </c>
      <c r="AU7" s="125" t="s">
        <v>40</v>
      </c>
      <c r="AV7" s="125" t="s">
        <v>39</v>
      </c>
      <c r="AW7" s="125" t="s">
        <v>40</v>
      </c>
      <c r="AX7" s="351"/>
      <c r="AY7" s="350"/>
      <c r="AZ7" s="287"/>
      <c r="BA7" s="348"/>
      <c r="BB7" s="348"/>
      <c r="BC7" s="348"/>
      <c r="BD7" s="348"/>
      <c r="BE7" s="348"/>
      <c r="BF7" s="125" t="s">
        <v>39</v>
      </c>
      <c r="BG7" s="125" t="s">
        <v>40</v>
      </c>
      <c r="BH7" s="125" t="s">
        <v>39</v>
      </c>
      <c r="BI7" s="125" t="s">
        <v>40</v>
      </c>
      <c r="BJ7" s="125" t="s">
        <v>39</v>
      </c>
      <c r="BK7" s="125" t="s">
        <v>40</v>
      </c>
      <c r="BL7" s="125" t="s">
        <v>39</v>
      </c>
      <c r="BM7" s="125" t="s">
        <v>40</v>
      </c>
      <c r="BN7" s="351"/>
      <c r="BO7" s="283"/>
      <c r="BP7" s="287"/>
      <c r="BQ7" s="348"/>
      <c r="BR7" s="348"/>
      <c r="BS7" s="348"/>
      <c r="BT7" s="348"/>
      <c r="BU7" s="348"/>
      <c r="BV7" s="125" t="s">
        <v>39</v>
      </c>
      <c r="BW7" s="125" t="s">
        <v>40</v>
      </c>
      <c r="BX7" s="125" t="s">
        <v>39</v>
      </c>
      <c r="BY7" s="125" t="s">
        <v>40</v>
      </c>
      <c r="BZ7" s="125" t="s">
        <v>39</v>
      </c>
      <c r="CA7" s="125" t="s">
        <v>40</v>
      </c>
      <c r="CB7" s="125" t="s">
        <v>39</v>
      </c>
      <c r="CC7" s="125" t="s">
        <v>40</v>
      </c>
      <c r="CD7" s="348"/>
      <c r="CE7" s="353"/>
      <c r="CF7" s="287"/>
      <c r="CG7" s="348"/>
      <c r="CH7" s="348"/>
      <c r="CI7" s="348"/>
      <c r="CJ7" s="348"/>
      <c r="CK7" s="348"/>
      <c r="CL7" s="125" t="s">
        <v>39</v>
      </c>
      <c r="CM7" s="125" t="s">
        <v>40</v>
      </c>
      <c r="CN7" s="125" t="s">
        <v>39</v>
      </c>
      <c r="CO7" s="125" t="s">
        <v>40</v>
      </c>
      <c r="CP7" s="125" t="s">
        <v>39</v>
      </c>
      <c r="CQ7" s="125" t="s">
        <v>40</v>
      </c>
      <c r="CR7" s="125" t="s">
        <v>39</v>
      </c>
      <c r="CS7" s="125" t="s">
        <v>40</v>
      </c>
      <c r="CT7" s="348"/>
      <c r="CU7" s="353"/>
      <c r="CV7" s="287"/>
      <c r="CW7" s="348"/>
      <c r="CX7" s="348"/>
      <c r="CY7" s="348"/>
      <c r="CZ7" s="348"/>
      <c r="DA7" s="348"/>
      <c r="DB7" s="125" t="s">
        <v>39</v>
      </c>
      <c r="DC7" s="125" t="s">
        <v>40</v>
      </c>
      <c r="DD7" s="125" t="s">
        <v>39</v>
      </c>
      <c r="DE7" s="125" t="s">
        <v>40</v>
      </c>
      <c r="DF7" s="125" t="s">
        <v>39</v>
      </c>
      <c r="DG7" s="125" t="s">
        <v>40</v>
      </c>
      <c r="DH7" s="125" t="s">
        <v>39</v>
      </c>
      <c r="DI7" s="125" t="s">
        <v>40</v>
      </c>
      <c r="DJ7" s="348"/>
      <c r="DK7" s="353"/>
      <c r="DL7" s="287"/>
      <c r="DM7" s="348"/>
      <c r="DN7" s="348"/>
      <c r="DO7" s="348"/>
      <c r="DP7" s="348"/>
      <c r="DQ7" s="348"/>
      <c r="DR7" s="125" t="s">
        <v>39</v>
      </c>
      <c r="DS7" s="125" t="s">
        <v>40</v>
      </c>
      <c r="DT7" s="125" t="s">
        <v>39</v>
      </c>
      <c r="DU7" s="125" t="s">
        <v>40</v>
      </c>
      <c r="DV7" s="125" t="s">
        <v>39</v>
      </c>
      <c r="DW7" s="125" t="s">
        <v>40</v>
      </c>
      <c r="DX7" s="125" t="s">
        <v>39</v>
      </c>
      <c r="DY7" s="125" t="s">
        <v>40</v>
      </c>
      <c r="DZ7" s="348"/>
      <c r="EA7" s="278"/>
      <c r="EB7" s="287"/>
      <c r="EC7" s="348"/>
      <c r="ED7" s="348"/>
      <c r="EE7" s="348"/>
      <c r="EF7" s="348"/>
      <c r="EG7" s="348"/>
      <c r="EH7" s="125" t="s">
        <v>39</v>
      </c>
      <c r="EI7" s="125" t="s">
        <v>40</v>
      </c>
      <c r="EJ7" s="125" t="s">
        <v>39</v>
      </c>
      <c r="EK7" s="125" t="s">
        <v>40</v>
      </c>
      <c r="EL7" s="125" t="s">
        <v>39</v>
      </c>
      <c r="EM7" s="125" t="s">
        <v>40</v>
      </c>
      <c r="EN7" s="125" t="s">
        <v>39</v>
      </c>
      <c r="EO7" s="125" t="s">
        <v>40</v>
      </c>
      <c r="EP7" s="351"/>
      <c r="EQ7" s="351"/>
      <c r="ER7" s="287"/>
      <c r="ES7" s="348"/>
      <c r="ET7" s="348"/>
      <c r="EU7" s="348"/>
      <c r="EV7" s="348"/>
      <c r="EW7" s="348"/>
      <c r="EX7" s="125" t="s">
        <v>39</v>
      </c>
      <c r="EY7" s="125" t="s">
        <v>40</v>
      </c>
      <c r="EZ7" s="125" t="s">
        <v>39</v>
      </c>
      <c r="FA7" s="125" t="s">
        <v>40</v>
      </c>
      <c r="FB7" s="125" t="s">
        <v>39</v>
      </c>
      <c r="FC7" s="125" t="s">
        <v>40</v>
      </c>
      <c r="FD7" s="125" t="s">
        <v>39</v>
      </c>
      <c r="FE7" s="125" t="s">
        <v>40</v>
      </c>
      <c r="FF7" s="351"/>
      <c r="FG7" s="350"/>
    </row>
    <row r="8" spans="1:163" x14ac:dyDescent="0.25">
      <c r="A8" s="189" t="s">
        <v>100</v>
      </c>
      <c r="B8" s="190">
        <f>H8+X8+AN8+BD8+BT8+CJ8+CZ8+DP8+EF8</f>
        <v>18</v>
      </c>
      <c r="C8" s="190">
        <f>I8+Y8+AO8+BE8+BU8+CK8+DA8+DQ8+EG8</f>
        <v>122.075</v>
      </c>
      <c r="D8" s="150"/>
      <c r="E8" s="145"/>
      <c r="F8" s="148"/>
      <c r="G8" s="145"/>
      <c r="H8" s="148"/>
      <c r="I8" s="145"/>
      <c r="J8" s="148"/>
      <c r="K8" s="145"/>
      <c r="L8" s="148"/>
      <c r="M8" s="145"/>
      <c r="N8" s="148"/>
      <c r="O8" s="145"/>
      <c r="P8" s="148"/>
      <c r="Q8" s="145"/>
      <c r="R8" s="148"/>
      <c r="S8" s="147"/>
      <c r="T8" s="144"/>
      <c r="U8" s="145"/>
      <c r="V8" s="145"/>
      <c r="W8" s="145"/>
      <c r="X8" s="148"/>
      <c r="Y8" s="145"/>
      <c r="Z8" s="148"/>
      <c r="AA8" s="145"/>
      <c r="AB8" s="148"/>
      <c r="AC8" s="145"/>
      <c r="AD8" s="148"/>
      <c r="AE8" s="145"/>
      <c r="AF8" s="148"/>
      <c r="AG8" s="145"/>
      <c r="AH8" s="148"/>
      <c r="AI8" s="147"/>
      <c r="AJ8" s="150"/>
      <c r="AK8" s="148"/>
      <c r="AL8" s="148"/>
      <c r="AM8" s="148"/>
      <c r="AN8" s="148">
        <v>14</v>
      </c>
      <c r="AO8" s="148">
        <v>78.075000000000003</v>
      </c>
      <c r="AP8" s="148"/>
      <c r="AQ8" s="148"/>
      <c r="AR8" s="148">
        <v>14</v>
      </c>
      <c r="AS8" s="148">
        <v>78.075000000000003</v>
      </c>
      <c r="AT8" s="148"/>
      <c r="AU8" s="148"/>
      <c r="AV8" s="148"/>
      <c r="AW8" s="148"/>
      <c r="AX8" s="148">
        <v>14</v>
      </c>
      <c r="AY8" s="151">
        <v>78.075000000000003</v>
      </c>
      <c r="AZ8" s="150"/>
      <c r="BA8" s="148"/>
      <c r="BB8" s="148"/>
      <c r="BC8" s="148"/>
      <c r="BD8" s="148">
        <v>0</v>
      </c>
      <c r="BE8" s="148">
        <v>0</v>
      </c>
      <c r="BF8" s="148"/>
      <c r="BG8" s="148"/>
      <c r="BH8" s="148"/>
      <c r="BI8" s="148"/>
      <c r="BJ8" s="148"/>
      <c r="BK8" s="148"/>
      <c r="BL8" s="148"/>
      <c r="BM8" s="148"/>
      <c r="BN8" s="148"/>
      <c r="BO8" s="191"/>
      <c r="BP8" s="150">
        <v>0</v>
      </c>
      <c r="BQ8" s="145"/>
      <c r="BR8" s="148">
        <v>1</v>
      </c>
      <c r="BS8" s="145">
        <v>10</v>
      </c>
      <c r="BT8" s="148">
        <v>1</v>
      </c>
      <c r="BU8" s="145">
        <v>10</v>
      </c>
      <c r="BV8" s="148">
        <v>1</v>
      </c>
      <c r="BW8" s="148">
        <v>10</v>
      </c>
      <c r="BX8" s="148">
        <v>0</v>
      </c>
      <c r="BY8" s="145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0</v>
      </c>
      <c r="CE8" s="151">
        <v>0</v>
      </c>
      <c r="CF8" s="150"/>
      <c r="CG8" s="145"/>
      <c r="CH8" s="148"/>
      <c r="CI8" s="145"/>
      <c r="CJ8" s="148"/>
      <c r="CK8" s="145"/>
      <c r="CL8" s="148"/>
      <c r="CM8" s="148"/>
      <c r="CN8" s="148"/>
      <c r="CO8" s="145"/>
      <c r="CP8" s="148"/>
      <c r="CQ8" s="148"/>
      <c r="CR8" s="148"/>
      <c r="CS8" s="148"/>
      <c r="CT8" s="148"/>
      <c r="CU8" s="151"/>
      <c r="CV8" s="150"/>
      <c r="CW8" s="145"/>
      <c r="CX8" s="148"/>
      <c r="CY8" s="145"/>
      <c r="CZ8" s="148"/>
      <c r="DA8" s="145"/>
      <c r="DB8" s="148"/>
      <c r="DC8" s="148"/>
      <c r="DD8" s="148"/>
      <c r="DE8" s="145"/>
      <c r="DF8" s="148"/>
      <c r="DG8" s="148"/>
      <c r="DH8" s="148"/>
      <c r="DI8" s="148"/>
      <c r="DJ8" s="148"/>
      <c r="DK8" s="151"/>
      <c r="DL8" s="150"/>
      <c r="DM8" s="145"/>
      <c r="DN8" s="148"/>
      <c r="DO8" s="145"/>
      <c r="DP8" s="148"/>
      <c r="DQ8" s="145"/>
      <c r="DR8" s="148"/>
      <c r="DS8" s="148"/>
      <c r="DT8" s="148"/>
      <c r="DU8" s="145"/>
      <c r="DV8" s="148"/>
      <c r="DW8" s="148"/>
      <c r="DX8" s="148"/>
      <c r="DY8" s="148"/>
      <c r="DZ8" s="148"/>
      <c r="EA8" s="191"/>
      <c r="EB8" s="150"/>
      <c r="EC8" s="145"/>
      <c r="ED8" s="148"/>
      <c r="EE8" s="145"/>
      <c r="EF8" s="192">
        <v>3</v>
      </c>
      <c r="EG8" s="193">
        <v>34</v>
      </c>
      <c r="EH8" s="192">
        <v>2</v>
      </c>
      <c r="EI8" s="193">
        <v>27</v>
      </c>
      <c r="EJ8" s="192">
        <v>1</v>
      </c>
      <c r="EK8" s="193">
        <v>7</v>
      </c>
      <c r="EL8" s="194"/>
      <c r="EM8" s="195"/>
      <c r="EN8" s="196"/>
      <c r="EO8" s="196"/>
      <c r="EP8" s="192">
        <v>1</v>
      </c>
      <c r="EQ8" s="193">
        <v>7</v>
      </c>
      <c r="ER8" s="197">
        <f t="shared" ref="ER8:FG14" si="0">T8+AJ8+AZ8+BP8+CF8+CV8+DL8</f>
        <v>0</v>
      </c>
      <c r="ES8" s="197">
        <f t="shared" si="0"/>
        <v>0</v>
      </c>
      <c r="ET8" s="197">
        <f t="shared" si="0"/>
        <v>1</v>
      </c>
      <c r="EU8" s="197">
        <f t="shared" si="0"/>
        <v>10</v>
      </c>
      <c r="EV8" s="197">
        <f t="shared" si="0"/>
        <v>15</v>
      </c>
      <c r="EW8" s="197">
        <f t="shared" si="0"/>
        <v>88.075000000000003</v>
      </c>
      <c r="EX8" s="197">
        <f t="shared" si="0"/>
        <v>1</v>
      </c>
      <c r="EY8" s="197">
        <f t="shared" si="0"/>
        <v>10</v>
      </c>
      <c r="EZ8" s="197">
        <f t="shared" si="0"/>
        <v>14</v>
      </c>
      <c r="FA8" s="197">
        <f t="shared" si="0"/>
        <v>78.075000000000003</v>
      </c>
      <c r="FB8" s="197">
        <f t="shared" si="0"/>
        <v>0</v>
      </c>
      <c r="FC8" s="197">
        <f t="shared" si="0"/>
        <v>0</v>
      </c>
      <c r="FD8" s="197">
        <f t="shared" si="0"/>
        <v>0</v>
      </c>
      <c r="FE8" s="197">
        <f t="shared" si="0"/>
        <v>0</v>
      </c>
      <c r="FF8" s="197">
        <f t="shared" si="0"/>
        <v>14</v>
      </c>
      <c r="FG8" s="197">
        <f t="shared" si="0"/>
        <v>78.075000000000003</v>
      </c>
    </row>
    <row r="9" spans="1:163" x14ac:dyDescent="0.25">
      <c r="A9" s="189" t="s">
        <v>101</v>
      </c>
      <c r="B9" s="190">
        <f t="shared" ref="B9:B14" si="1">H9+X9+AN9+BD9+BT9+CJ9+CZ9+DP9+EF9</f>
        <v>3</v>
      </c>
      <c r="C9" s="190">
        <f t="shared" ref="C9:C14" si="2">I9+Y9+AO9+BE9+BU9+CK9+DA9+DQ9+EG9</f>
        <v>10</v>
      </c>
      <c r="D9" s="150"/>
      <c r="E9" s="145"/>
      <c r="F9" s="148"/>
      <c r="G9" s="145"/>
      <c r="H9" s="148"/>
      <c r="I9" s="145"/>
      <c r="J9" s="148"/>
      <c r="K9" s="145"/>
      <c r="L9" s="148"/>
      <c r="M9" s="145"/>
      <c r="N9" s="148"/>
      <c r="O9" s="145"/>
      <c r="P9" s="148"/>
      <c r="Q9" s="145"/>
      <c r="R9" s="148"/>
      <c r="S9" s="147"/>
      <c r="T9" s="144"/>
      <c r="U9" s="145"/>
      <c r="V9" s="145"/>
      <c r="W9" s="145"/>
      <c r="X9" s="148">
        <v>1</v>
      </c>
      <c r="Y9" s="145">
        <v>1</v>
      </c>
      <c r="Z9" s="148">
        <v>1</v>
      </c>
      <c r="AA9" s="145">
        <v>1</v>
      </c>
      <c r="AB9" s="148"/>
      <c r="AC9" s="145"/>
      <c r="AD9" s="148"/>
      <c r="AE9" s="145"/>
      <c r="AF9" s="148"/>
      <c r="AG9" s="145"/>
      <c r="AH9" s="148"/>
      <c r="AI9" s="147"/>
      <c r="AJ9" s="150"/>
      <c r="AK9" s="148"/>
      <c r="AL9" s="148"/>
      <c r="AM9" s="148"/>
      <c r="AN9" s="148">
        <v>2</v>
      </c>
      <c r="AO9" s="148">
        <v>9</v>
      </c>
      <c r="AP9" s="148"/>
      <c r="AQ9" s="148"/>
      <c r="AR9" s="148">
        <v>2</v>
      </c>
      <c r="AS9" s="148">
        <v>9</v>
      </c>
      <c r="AT9" s="148"/>
      <c r="AU9" s="148"/>
      <c r="AV9" s="148"/>
      <c r="AW9" s="148"/>
      <c r="AX9" s="148">
        <v>2</v>
      </c>
      <c r="AY9" s="151">
        <v>9</v>
      </c>
      <c r="AZ9" s="150"/>
      <c r="BA9" s="148"/>
      <c r="BB9" s="148"/>
      <c r="BC9" s="148"/>
      <c r="BD9" s="148">
        <v>0</v>
      </c>
      <c r="BE9" s="148">
        <v>0</v>
      </c>
      <c r="BF9" s="148"/>
      <c r="BG9" s="148"/>
      <c r="BH9" s="148"/>
      <c r="BI9" s="148"/>
      <c r="BJ9" s="148"/>
      <c r="BK9" s="148"/>
      <c r="BL9" s="148"/>
      <c r="BM9" s="148"/>
      <c r="BN9" s="148"/>
      <c r="BO9" s="191"/>
      <c r="BP9" s="150">
        <v>1</v>
      </c>
      <c r="BQ9" s="145">
        <v>15</v>
      </c>
      <c r="BR9" s="148">
        <v>0</v>
      </c>
      <c r="BS9" s="145">
        <v>0</v>
      </c>
      <c r="BT9" s="148">
        <v>0</v>
      </c>
      <c r="BU9" s="145">
        <v>0</v>
      </c>
      <c r="BV9" s="148">
        <v>0</v>
      </c>
      <c r="BW9" s="148">
        <v>0</v>
      </c>
      <c r="BX9" s="148">
        <v>0</v>
      </c>
      <c r="BY9" s="145">
        <v>0</v>
      </c>
      <c r="BZ9" s="148">
        <v>0</v>
      </c>
      <c r="CA9" s="148">
        <v>0</v>
      </c>
      <c r="CB9" s="148">
        <v>0</v>
      </c>
      <c r="CC9" s="148">
        <v>0</v>
      </c>
      <c r="CD9" s="148">
        <v>0</v>
      </c>
      <c r="CE9" s="151">
        <v>0</v>
      </c>
      <c r="CF9" s="150"/>
      <c r="CG9" s="145"/>
      <c r="CH9" s="148"/>
      <c r="CI9" s="145"/>
      <c r="CJ9" s="148"/>
      <c r="CK9" s="145"/>
      <c r="CL9" s="148"/>
      <c r="CM9" s="148"/>
      <c r="CN9" s="148"/>
      <c r="CO9" s="145"/>
      <c r="CP9" s="148"/>
      <c r="CQ9" s="148"/>
      <c r="CR9" s="148"/>
      <c r="CS9" s="148"/>
      <c r="CT9" s="148"/>
      <c r="CU9" s="151"/>
      <c r="CV9" s="150"/>
      <c r="CW9" s="145"/>
      <c r="CX9" s="148"/>
      <c r="CY9" s="145"/>
      <c r="CZ9" s="148"/>
      <c r="DA9" s="145"/>
      <c r="DB9" s="148"/>
      <c r="DC9" s="148"/>
      <c r="DD9" s="148"/>
      <c r="DE9" s="145"/>
      <c r="DF9" s="148"/>
      <c r="DG9" s="148"/>
      <c r="DH9" s="148"/>
      <c r="DI9" s="148"/>
      <c r="DJ9" s="148"/>
      <c r="DK9" s="151"/>
      <c r="DL9" s="150"/>
      <c r="DM9" s="145"/>
      <c r="DN9" s="148"/>
      <c r="DO9" s="145"/>
      <c r="DP9" s="148"/>
      <c r="DQ9" s="145"/>
      <c r="DR9" s="148"/>
      <c r="DS9" s="148"/>
      <c r="DT9" s="148"/>
      <c r="DU9" s="145"/>
      <c r="DV9" s="148"/>
      <c r="DW9" s="148"/>
      <c r="DX9" s="148"/>
      <c r="DY9" s="148"/>
      <c r="DZ9" s="148"/>
      <c r="EA9" s="191"/>
      <c r="EB9" s="150"/>
      <c r="EC9" s="145"/>
      <c r="ED9" s="148"/>
      <c r="EE9" s="145"/>
      <c r="EF9" s="192"/>
      <c r="EG9" s="193"/>
      <c r="EH9" s="192"/>
      <c r="EI9" s="193"/>
      <c r="EJ9" s="192"/>
      <c r="EK9" s="193"/>
      <c r="EL9" s="194"/>
      <c r="EM9" s="195"/>
      <c r="EN9" s="196"/>
      <c r="EO9" s="196"/>
      <c r="EP9" s="192"/>
      <c r="EQ9" s="193"/>
      <c r="ER9" s="197">
        <f t="shared" si="0"/>
        <v>1</v>
      </c>
      <c r="ES9" s="197">
        <f t="shared" si="0"/>
        <v>15</v>
      </c>
      <c r="ET9" s="197">
        <f t="shared" si="0"/>
        <v>0</v>
      </c>
      <c r="EU9" s="197">
        <f t="shared" si="0"/>
        <v>0</v>
      </c>
      <c r="EV9" s="197">
        <f t="shared" si="0"/>
        <v>3</v>
      </c>
      <c r="EW9" s="197">
        <f t="shared" si="0"/>
        <v>10</v>
      </c>
      <c r="EX9" s="197">
        <f t="shared" si="0"/>
        <v>1</v>
      </c>
      <c r="EY9" s="197">
        <f t="shared" si="0"/>
        <v>1</v>
      </c>
      <c r="EZ9" s="197">
        <f t="shared" si="0"/>
        <v>2</v>
      </c>
      <c r="FA9" s="197">
        <f t="shared" si="0"/>
        <v>9</v>
      </c>
      <c r="FB9" s="197">
        <f t="shared" si="0"/>
        <v>0</v>
      </c>
      <c r="FC9" s="197">
        <f t="shared" si="0"/>
        <v>0</v>
      </c>
      <c r="FD9" s="197">
        <f t="shared" si="0"/>
        <v>0</v>
      </c>
      <c r="FE9" s="197">
        <f t="shared" si="0"/>
        <v>0</v>
      </c>
      <c r="FF9" s="197">
        <f t="shared" si="0"/>
        <v>2</v>
      </c>
      <c r="FG9" s="197">
        <f t="shared" si="0"/>
        <v>9</v>
      </c>
    </row>
    <row r="10" spans="1:163" x14ac:dyDescent="0.25">
      <c r="A10" s="189" t="s">
        <v>102</v>
      </c>
      <c r="B10" s="190">
        <f t="shared" si="1"/>
        <v>7</v>
      </c>
      <c r="C10" s="190">
        <f t="shared" si="2"/>
        <v>68.22</v>
      </c>
      <c r="D10" s="150"/>
      <c r="E10" s="145"/>
      <c r="F10" s="148"/>
      <c r="G10" s="145"/>
      <c r="H10" s="148"/>
      <c r="I10" s="145"/>
      <c r="J10" s="148"/>
      <c r="K10" s="145"/>
      <c r="L10" s="148"/>
      <c r="M10" s="145"/>
      <c r="N10" s="148"/>
      <c r="O10" s="145"/>
      <c r="P10" s="148"/>
      <c r="Q10" s="145"/>
      <c r="R10" s="148"/>
      <c r="S10" s="147"/>
      <c r="T10" s="144"/>
      <c r="U10" s="145"/>
      <c r="V10" s="145"/>
      <c r="W10" s="145"/>
      <c r="X10" s="148"/>
      <c r="Y10" s="145"/>
      <c r="Z10" s="148"/>
      <c r="AA10" s="145"/>
      <c r="AB10" s="148"/>
      <c r="AC10" s="145"/>
      <c r="AD10" s="148"/>
      <c r="AE10" s="145"/>
      <c r="AF10" s="148"/>
      <c r="AG10" s="145"/>
      <c r="AH10" s="148"/>
      <c r="AI10" s="147"/>
      <c r="AJ10" s="150"/>
      <c r="AK10" s="148"/>
      <c r="AL10" s="148"/>
      <c r="AM10" s="148"/>
      <c r="AN10" s="148">
        <v>0</v>
      </c>
      <c r="AO10" s="148">
        <v>0</v>
      </c>
      <c r="AP10" s="148"/>
      <c r="AQ10" s="148"/>
      <c r="AR10" s="148">
        <v>0</v>
      </c>
      <c r="AS10" s="148">
        <v>0</v>
      </c>
      <c r="AT10" s="148"/>
      <c r="AU10" s="148"/>
      <c r="AV10" s="148"/>
      <c r="AW10" s="148"/>
      <c r="AX10" s="148">
        <v>0</v>
      </c>
      <c r="AY10" s="151">
        <v>0</v>
      </c>
      <c r="AZ10" s="150">
        <v>0</v>
      </c>
      <c r="BA10" s="148">
        <v>0</v>
      </c>
      <c r="BB10" s="148">
        <v>0</v>
      </c>
      <c r="BC10" s="148">
        <v>0</v>
      </c>
      <c r="BD10" s="148">
        <f>BF10+BJ10</f>
        <v>7</v>
      </c>
      <c r="BE10" s="148">
        <f>BG10+BK10</f>
        <v>68.22</v>
      </c>
      <c r="BF10" s="148">
        <v>3</v>
      </c>
      <c r="BG10" s="148">
        <f>30.26-0.04</f>
        <v>30.220000000000002</v>
      </c>
      <c r="BH10" s="148"/>
      <c r="BI10" s="148"/>
      <c r="BJ10" s="148">
        <v>4</v>
      </c>
      <c r="BK10" s="148">
        <v>38</v>
      </c>
      <c r="BL10" s="148"/>
      <c r="BM10" s="148"/>
      <c r="BN10" s="148">
        <v>4</v>
      </c>
      <c r="BO10" s="191">
        <v>38</v>
      </c>
      <c r="BP10" s="150">
        <v>2</v>
      </c>
      <c r="BQ10" s="145">
        <v>5</v>
      </c>
      <c r="BR10" s="148">
        <v>0</v>
      </c>
      <c r="BS10" s="145">
        <v>0</v>
      </c>
      <c r="BT10" s="148">
        <v>0</v>
      </c>
      <c r="BU10" s="145">
        <v>0</v>
      </c>
      <c r="BV10" s="148">
        <v>0</v>
      </c>
      <c r="BW10" s="148">
        <v>0</v>
      </c>
      <c r="BX10" s="148">
        <v>0</v>
      </c>
      <c r="BY10" s="145">
        <v>0</v>
      </c>
      <c r="BZ10" s="148">
        <v>0</v>
      </c>
      <c r="CA10" s="148">
        <v>0</v>
      </c>
      <c r="CB10" s="148">
        <v>0</v>
      </c>
      <c r="CC10" s="148">
        <v>0</v>
      </c>
      <c r="CD10" s="148">
        <v>0</v>
      </c>
      <c r="CE10" s="151">
        <v>0</v>
      </c>
      <c r="CF10" s="150"/>
      <c r="CG10" s="145"/>
      <c r="CH10" s="148"/>
      <c r="CI10" s="145"/>
      <c r="CJ10" s="148"/>
      <c r="CK10" s="145"/>
      <c r="CL10" s="148"/>
      <c r="CM10" s="148"/>
      <c r="CN10" s="148"/>
      <c r="CO10" s="145"/>
      <c r="CP10" s="148"/>
      <c r="CQ10" s="148"/>
      <c r="CR10" s="148"/>
      <c r="CS10" s="148"/>
      <c r="CT10" s="148"/>
      <c r="CU10" s="151"/>
      <c r="CV10" s="150"/>
      <c r="CW10" s="145"/>
      <c r="CX10" s="148"/>
      <c r="CY10" s="145"/>
      <c r="CZ10" s="148"/>
      <c r="DA10" s="145"/>
      <c r="DB10" s="148"/>
      <c r="DC10" s="148"/>
      <c r="DD10" s="148"/>
      <c r="DE10" s="145"/>
      <c r="DF10" s="148"/>
      <c r="DG10" s="148"/>
      <c r="DH10" s="148"/>
      <c r="DI10" s="148"/>
      <c r="DJ10" s="148"/>
      <c r="DK10" s="151"/>
      <c r="DL10" s="150"/>
      <c r="DM10" s="145"/>
      <c r="DN10" s="148"/>
      <c r="DO10" s="145"/>
      <c r="DP10" s="148"/>
      <c r="DQ10" s="145"/>
      <c r="DR10" s="148"/>
      <c r="DS10" s="148"/>
      <c r="DT10" s="148"/>
      <c r="DU10" s="145"/>
      <c r="DV10" s="148"/>
      <c r="DW10" s="148"/>
      <c r="DX10" s="148"/>
      <c r="DY10" s="148"/>
      <c r="DZ10" s="148"/>
      <c r="EA10" s="191"/>
      <c r="EB10" s="150"/>
      <c r="EC10" s="145"/>
      <c r="ED10" s="148"/>
      <c r="EE10" s="145"/>
      <c r="EF10" s="192"/>
      <c r="EG10" s="193"/>
      <c r="EH10" s="192"/>
      <c r="EI10" s="193"/>
      <c r="EJ10" s="192"/>
      <c r="EK10" s="193"/>
      <c r="EL10" s="198"/>
      <c r="EM10" s="199"/>
      <c r="EN10" s="200"/>
      <c r="EO10" s="200"/>
      <c r="EP10" s="192"/>
      <c r="EQ10" s="193"/>
      <c r="ER10" s="197">
        <f t="shared" si="0"/>
        <v>2</v>
      </c>
      <c r="ES10" s="197">
        <f t="shared" si="0"/>
        <v>5</v>
      </c>
      <c r="ET10" s="197">
        <f t="shared" si="0"/>
        <v>0</v>
      </c>
      <c r="EU10" s="197">
        <f t="shared" si="0"/>
        <v>0</v>
      </c>
      <c r="EV10" s="197">
        <f t="shared" si="0"/>
        <v>7</v>
      </c>
      <c r="EW10" s="197">
        <f t="shared" si="0"/>
        <v>68.22</v>
      </c>
      <c r="EX10" s="197">
        <f t="shared" si="0"/>
        <v>3</v>
      </c>
      <c r="EY10" s="197">
        <f t="shared" si="0"/>
        <v>30.220000000000002</v>
      </c>
      <c r="EZ10" s="197">
        <f t="shared" si="0"/>
        <v>0</v>
      </c>
      <c r="FA10" s="197">
        <f t="shared" si="0"/>
        <v>0</v>
      </c>
      <c r="FB10" s="197">
        <f t="shared" si="0"/>
        <v>4</v>
      </c>
      <c r="FC10" s="197">
        <f t="shared" si="0"/>
        <v>38</v>
      </c>
      <c r="FD10" s="197">
        <f t="shared" si="0"/>
        <v>0</v>
      </c>
      <c r="FE10" s="197">
        <f t="shared" si="0"/>
        <v>0</v>
      </c>
      <c r="FF10" s="197">
        <f t="shared" si="0"/>
        <v>4</v>
      </c>
      <c r="FG10" s="197">
        <f t="shared" si="0"/>
        <v>38</v>
      </c>
    </row>
    <row r="11" spans="1:163" x14ac:dyDescent="0.25">
      <c r="A11" s="189" t="s">
        <v>103</v>
      </c>
      <c r="B11" s="190">
        <f t="shared" si="1"/>
        <v>24</v>
      </c>
      <c r="C11" s="190">
        <f t="shared" si="2"/>
        <v>224.5</v>
      </c>
      <c r="D11" s="150"/>
      <c r="E11" s="145"/>
      <c r="F11" s="148"/>
      <c r="G11" s="145"/>
      <c r="H11" s="148"/>
      <c r="I11" s="145"/>
      <c r="J11" s="148"/>
      <c r="K11" s="145"/>
      <c r="L11" s="148"/>
      <c r="M11" s="145"/>
      <c r="N11" s="148"/>
      <c r="O11" s="145"/>
      <c r="P11" s="148"/>
      <c r="Q11" s="145"/>
      <c r="R11" s="148"/>
      <c r="S11" s="147"/>
      <c r="T11" s="144"/>
      <c r="U11" s="145"/>
      <c r="V11" s="145"/>
      <c r="W11" s="145"/>
      <c r="X11" s="148">
        <v>4</v>
      </c>
      <c r="Y11" s="145">
        <v>12</v>
      </c>
      <c r="Z11" s="148">
        <v>4</v>
      </c>
      <c r="AA11" s="145">
        <v>12</v>
      </c>
      <c r="AB11" s="148"/>
      <c r="AC11" s="145"/>
      <c r="AD11" s="148"/>
      <c r="AE11" s="145"/>
      <c r="AF11" s="148"/>
      <c r="AG11" s="145"/>
      <c r="AH11" s="148"/>
      <c r="AI11" s="147"/>
      <c r="AJ11" s="150"/>
      <c r="AK11" s="148"/>
      <c r="AL11" s="148"/>
      <c r="AM11" s="148"/>
      <c r="AN11" s="148">
        <v>4</v>
      </c>
      <c r="AO11" s="148">
        <v>31</v>
      </c>
      <c r="AP11" s="148"/>
      <c r="AQ11" s="148"/>
      <c r="AR11" s="148">
        <v>4</v>
      </c>
      <c r="AS11" s="148">
        <v>31</v>
      </c>
      <c r="AT11" s="148"/>
      <c r="AU11" s="148"/>
      <c r="AV11" s="148"/>
      <c r="AW11" s="148"/>
      <c r="AX11" s="148">
        <v>4</v>
      </c>
      <c r="AY11" s="151">
        <v>31</v>
      </c>
      <c r="AZ11" s="150">
        <v>0</v>
      </c>
      <c r="BA11" s="148">
        <v>0</v>
      </c>
      <c r="BB11" s="148">
        <v>0</v>
      </c>
      <c r="BC11" s="148">
        <v>0</v>
      </c>
      <c r="BD11" s="148">
        <f t="shared" ref="BD11:BE14" si="3">BF11+BJ11</f>
        <v>2</v>
      </c>
      <c r="BE11" s="148">
        <f t="shared" si="3"/>
        <v>22</v>
      </c>
      <c r="BF11" s="148">
        <v>2</v>
      </c>
      <c r="BG11" s="148">
        <v>22</v>
      </c>
      <c r="BH11" s="148"/>
      <c r="BI11" s="148"/>
      <c r="BJ11" s="148"/>
      <c r="BK11" s="148"/>
      <c r="BL11" s="148"/>
      <c r="BM11" s="148"/>
      <c r="BN11" s="148"/>
      <c r="BO11" s="191"/>
      <c r="BP11" s="150">
        <v>1</v>
      </c>
      <c r="BQ11" s="145">
        <v>5</v>
      </c>
      <c r="BR11" s="148">
        <v>1</v>
      </c>
      <c r="BS11" s="145">
        <v>20</v>
      </c>
      <c r="BT11" s="148">
        <v>1</v>
      </c>
      <c r="BU11" s="145">
        <v>20</v>
      </c>
      <c r="BV11" s="148">
        <v>1</v>
      </c>
      <c r="BW11" s="148">
        <v>20</v>
      </c>
      <c r="BX11" s="148">
        <v>0</v>
      </c>
      <c r="BY11" s="145">
        <v>0</v>
      </c>
      <c r="BZ11" s="148">
        <v>0</v>
      </c>
      <c r="CA11" s="148">
        <v>0</v>
      </c>
      <c r="CB11" s="148">
        <v>0</v>
      </c>
      <c r="CC11" s="148">
        <v>0</v>
      </c>
      <c r="CD11" s="148">
        <v>0</v>
      </c>
      <c r="CE11" s="151">
        <v>0</v>
      </c>
      <c r="CF11" s="150">
        <v>9</v>
      </c>
      <c r="CG11" s="145">
        <v>77.552999999999997</v>
      </c>
      <c r="CH11" s="148">
        <v>8</v>
      </c>
      <c r="CI11" s="145">
        <v>70</v>
      </c>
      <c r="CJ11" s="148">
        <v>7</v>
      </c>
      <c r="CK11" s="145">
        <v>68.5</v>
      </c>
      <c r="CL11" s="148">
        <v>6</v>
      </c>
      <c r="CM11" s="148">
        <v>53.5</v>
      </c>
      <c r="CN11" s="148">
        <v>1</v>
      </c>
      <c r="CO11" s="145">
        <v>15</v>
      </c>
      <c r="CP11" s="148"/>
      <c r="CQ11" s="148"/>
      <c r="CR11" s="148"/>
      <c r="CS11" s="148"/>
      <c r="CT11" s="148">
        <v>1</v>
      </c>
      <c r="CU11" s="151">
        <v>15</v>
      </c>
      <c r="CV11" s="150"/>
      <c r="CW11" s="145"/>
      <c r="CX11" s="148"/>
      <c r="CY11" s="145"/>
      <c r="CZ11" s="148">
        <v>2</v>
      </c>
      <c r="DA11" s="145">
        <v>18</v>
      </c>
      <c r="DB11" s="148">
        <v>1</v>
      </c>
      <c r="DC11" s="148">
        <v>4</v>
      </c>
      <c r="DD11" s="148">
        <v>1</v>
      </c>
      <c r="DE11" s="145">
        <v>14</v>
      </c>
      <c r="DF11" s="148"/>
      <c r="DG11" s="148"/>
      <c r="DH11" s="148"/>
      <c r="DI11" s="148"/>
      <c r="DJ11" s="148"/>
      <c r="DK11" s="151"/>
      <c r="DL11" s="150"/>
      <c r="DM11" s="145"/>
      <c r="DN11" s="148"/>
      <c r="DO11" s="145"/>
      <c r="DP11" s="148"/>
      <c r="DQ11" s="145"/>
      <c r="DR11" s="148"/>
      <c r="DS11" s="148"/>
      <c r="DT11" s="148"/>
      <c r="DU11" s="145"/>
      <c r="DV11" s="148"/>
      <c r="DW11" s="148"/>
      <c r="DX11" s="148"/>
      <c r="DY11" s="148"/>
      <c r="DZ11" s="148"/>
      <c r="EA11" s="191"/>
      <c r="EB11" s="150"/>
      <c r="EC11" s="145"/>
      <c r="ED11" s="148"/>
      <c r="EE11" s="145"/>
      <c r="EF11" s="192">
        <v>4</v>
      </c>
      <c r="EG11" s="193">
        <v>53</v>
      </c>
      <c r="EH11" s="192">
        <v>4</v>
      </c>
      <c r="EI11" s="193">
        <v>53</v>
      </c>
      <c r="EJ11" s="192"/>
      <c r="EK11" s="193"/>
      <c r="EL11" s="201"/>
      <c r="EM11" s="202"/>
      <c r="EN11" s="196"/>
      <c r="EO11" s="196"/>
      <c r="EP11" s="192"/>
      <c r="EQ11" s="193"/>
      <c r="ER11" s="197">
        <f t="shared" si="0"/>
        <v>10</v>
      </c>
      <c r="ES11" s="197">
        <f t="shared" si="0"/>
        <v>82.552999999999997</v>
      </c>
      <c r="ET11" s="197">
        <f t="shared" si="0"/>
        <v>9</v>
      </c>
      <c r="EU11" s="197">
        <f t="shared" si="0"/>
        <v>90</v>
      </c>
      <c r="EV11" s="197">
        <f t="shared" si="0"/>
        <v>20</v>
      </c>
      <c r="EW11" s="197">
        <f t="shared" si="0"/>
        <v>171.5</v>
      </c>
      <c r="EX11" s="197">
        <f t="shared" si="0"/>
        <v>14</v>
      </c>
      <c r="EY11" s="197">
        <f t="shared" si="0"/>
        <v>111.5</v>
      </c>
      <c r="EZ11" s="197">
        <f t="shared" si="0"/>
        <v>6</v>
      </c>
      <c r="FA11" s="197">
        <f t="shared" si="0"/>
        <v>60</v>
      </c>
      <c r="FB11" s="197">
        <f t="shared" si="0"/>
        <v>0</v>
      </c>
      <c r="FC11" s="197">
        <f t="shared" si="0"/>
        <v>0</v>
      </c>
      <c r="FD11" s="197">
        <f t="shared" si="0"/>
        <v>0</v>
      </c>
      <c r="FE11" s="197">
        <f t="shared" si="0"/>
        <v>0</v>
      </c>
      <c r="FF11" s="197">
        <f t="shared" si="0"/>
        <v>5</v>
      </c>
      <c r="FG11" s="197">
        <f t="shared" si="0"/>
        <v>46</v>
      </c>
    </row>
    <row r="12" spans="1:163" x14ac:dyDescent="0.25">
      <c r="A12" s="189" t="s">
        <v>104</v>
      </c>
      <c r="B12" s="190">
        <f t="shared" si="1"/>
        <v>57</v>
      </c>
      <c r="C12" s="190">
        <f t="shared" si="2"/>
        <v>512.68100000000004</v>
      </c>
      <c r="D12" s="150"/>
      <c r="E12" s="145"/>
      <c r="F12" s="148"/>
      <c r="G12" s="145"/>
      <c r="H12" s="148"/>
      <c r="I12" s="145"/>
      <c r="J12" s="148"/>
      <c r="K12" s="145"/>
      <c r="L12" s="148"/>
      <c r="M12" s="145"/>
      <c r="N12" s="148"/>
      <c r="O12" s="145"/>
      <c r="P12" s="148"/>
      <c r="Q12" s="145"/>
      <c r="R12" s="148"/>
      <c r="S12" s="147"/>
      <c r="T12" s="144"/>
      <c r="U12" s="145"/>
      <c r="V12" s="145"/>
      <c r="W12" s="145"/>
      <c r="X12" s="148"/>
      <c r="Y12" s="145"/>
      <c r="Z12" s="148"/>
      <c r="AA12" s="145"/>
      <c r="AB12" s="148"/>
      <c r="AC12" s="145"/>
      <c r="AD12" s="148"/>
      <c r="AE12" s="145"/>
      <c r="AF12" s="148"/>
      <c r="AG12" s="145"/>
      <c r="AH12" s="148"/>
      <c r="AI12" s="147"/>
      <c r="AJ12" s="150"/>
      <c r="AK12" s="148"/>
      <c r="AL12" s="148"/>
      <c r="AM12" s="148"/>
      <c r="AN12" s="148">
        <v>46</v>
      </c>
      <c r="AO12" s="148">
        <v>416.90100000000001</v>
      </c>
      <c r="AP12" s="148"/>
      <c r="AQ12" s="148"/>
      <c r="AR12" s="148">
        <v>46</v>
      </c>
      <c r="AS12" s="148">
        <v>416.90100000000001</v>
      </c>
      <c r="AT12" s="148"/>
      <c r="AU12" s="148"/>
      <c r="AV12" s="148"/>
      <c r="AW12" s="148"/>
      <c r="AX12" s="148">
        <v>46</v>
      </c>
      <c r="AY12" s="151">
        <v>416.90100000000001</v>
      </c>
      <c r="AZ12" s="150"/>
      <c r="BA12" s="148">
        <v>0</v>
      </c>
      <c r="BB12" s="148">
        <v>0</v>
      </c>
      <c r="BC12" s="148">
        <v>0</v>
      </c>
      <c r="BD12" s="148">
        <f t="shared" si="3"/>
        <v>8</v>
      </c>
      <c r="BE12" s="148">
        <f t="shared" si="3"/>
        <v>54.78</v>
      </c>
      <c r="BF12" s="148">
        <v>4</v>
      </c>
      <c r="BG12" s="148">
        <v>30.33</v>
      </c>
      <c r="BH12" s="148"/>
      <c r="BI12" s="148"/>
      <c r="BJ12" s="148">
        <v>4</v>
      </c>
      <c r="BK12" s="148">
        <v>24.45</v>
      </c>
      <c r="BL12" s="148"/>
      <c r="BM12" s="148"/>
      <c r="BN12" s="148">
        <v>4</v>
      </c>
      <c r="BO12" s="191">
        <v>24.45</v>
      </c>
      <c r="BP12" s="150"/>
      <c r="BQ12" s="145"/>
      <c r="BR12" s="148">
        <v>0</v>
      </c>
      <c r="BS12" s="145">
        <v>0</v>
      </c>
      <c r="BT12" s="148">
        <v>0</v>
      </c>
      <c r="BU12" s="145">
        <v>0</v>
      </c>
      <c r="BV12" s="148">
        <v>0</v>
      </c>
      <c r="BW12" s="148">
        <v>0</v>
      </c>
      <c r="BX12" s="148">
        <v>0</v>
      </c>
      <c r="BY12" s="145">
        <v>0</v>
      </c>
      <c r="BZ12" s="148">
        <v>0</v>
      </c>
      <c r="CA12" s="148">
        <v>0</v>
      </c>
      <c r="CB12" s="148">
        <v>0</v>
      </c>
      <c r="CC12" s="148">
        <v>0</v>
      </c>
      <c r="CD12" s="148">
        <v>0</v>
      </c>
      <c r="CE12" s="151">
        <v>0</v>
      </c>
      <c r="CF12" s="150">
        <v>3</v>
      </c>
      <c r="CG12" s="145">
        <v>41</v>
      </c>
      <c r="CH12" s="148">
        <v>3</v>
      </c>
      <c r="CI12" s="145">
        <v>41</v>
      </c>
      <c r="CJ12" s="148">
        <v>3</v>
      </c>
      <c r="CK12" s="145">
        <v>41</v>
      </c>
      <c r="CL12" s="148">
        <v>2</v>
      </c>
      <c r="CM12" s="148">
        <v>31</v>
      </c>
      <c r="CN12" s="148">
        <v>1</v>
      </c>
      <c r="CO12" s="145">
        <v>10</v>
      </c>
      <c r="CP12" s="148"/>
      <c r="CQ12" s="148"/>
      <c r="CR12" s="148"/>
      <c r="CS12" s="148"/>
      <c r="CT12" s="148">
        <v>1</v>
      </c>
      <c r="CU12" s="151">
        <v>10</v>
      </c>
      <c r="CV12" s="150"/>
      <c r="CW12" s="145"/>
      <c r="CX12" s="148"/>
      <c r="CY12" s="145"/>
      <c r="CZ12" s="148"/>
      <c r="DA12" s="145"/>
      <c r="DB12" s="148"/>
      <c r="DC12" s="148"/>
      <c r="DD12" s="148"/>
      <c r="DE12" s="145"/>
      <c r="DF12" s="148"/>
      <c r="DG12" s="148"/>
      <c r="DH12" s="148"/>
      <c r="DI12" s="148"/>
      <c r="DJ12" s="148"/>
      <c r="DK12" s="151"/>
      <c r="DL12" s="150"/>
      <c r="DM12" s="145"/>
      <c r="DN12" s="148"/>
      <c r="DO12" s="145"/>
      <c r="DP12" s="148"/>
      <c r="DQ12" s="145"/>
      <c r="DR12" s="148"/>
      <c r="DS12" s="148"/>
      <c r="DT12" s="148"/>
      <c r="DU12" s="145"/>
      <c r="DV12" s="148"/>
      <c r="DW12" s="148"/>
      <c r="DX12" s="148"/>
      <c r="DY12" s="148"/>
      <c r="DZ12" s="148"/>
      <c r="EA12" s="191"/>
      <c r="EB12" s="150"/>
      <c r="EC12" s="145"/>
      <c r="ED12" s="148"/>
      <c r="EE12" s="145"/>
      <c r="EF12" s="192"/>
      <c r="EG12" s="193"/>
      <c r="EH12" s="192"/>
      <c r="EI12" s="193"/>
      <c r="EJ12" s="192"/>
      <c r="EK12" s="193"/>
      <c r="EL12" s="201"/>
      <c r="EM12" s="202"/>
      <c r="EN12" s="196"/>
      <c r="EO12" s="203"/>
      <c r="EP12" s="192"/>
      <c r="EQ12" s="193"/>
      <c r="ER12" s="197">
        <f t="shared" si="0"/>
        <v>3</v>
      </c>
      <c r="ES12" s="197">
        <f t="shared" si="0"/>
        <v>41</v>
      </c>
      <c r="ET12" s="197">
        <f t="shared" si="0"/>
        <v>3</v>
      </c>
      <c r="EU12" s="197">
        <f t="shared" si="0"/>
        <v>41</v>
      </c>
      <c r="EV12" s="197">
        <f t="shared" si="0"/>
        <v>57</v>
      </c>
      <c r="EW12" s="197">
        <f t="shared" si="0"/>
        <v>512.68100000000004</v>
      </c>
      <c r="EX12" s="197">
        <f t="shared" si="0"/>
        <v>6</v>
      </c>
      <c r="EY12" s="197">
        <f t="shared" si="0"/>
        <v>61.33</v>
      </c>
      <c r="EZ12" s="197">
        <f t="shared" si="0"/>
        <v>47</v>
      </c>
      <c r="FA12" s="197">
        <f t="shared" si="0"/>
        <v>426.90100000000001</v>
      </c>
      <c r="FB12" s="197">
        <f t="shared" si="0"/>
        <v>4</v>
      </c>
      <c r="FC12" s="197">
        <f t="shared" si="0"/>
        <v>24.45</v>
      </c>
      <c r="FD12" s="197">
        <f t="shared" si="0"/>
        <v>0</v>
      </c>
      <c r="FE12" s="197">
        <f t="shared" si="0"/>
        <v>0</v>
      </c>
      <c r="FF12" s="197">
        <f t="shared" si="0"/>
        <v>51</v>
      </c>
      <c r="FG12" s="197">
        <f t="shared" si="0"/>
        <v>451.351</v>
      </c>
    </row>
    <row r="13" spans="1:163" x14ac:dyDescent="0.25">
      <c r="A13" s="189" t="s">
        <v>105</v>
      </c>
      <c r="B13" s="190">
        <f t="shared" si="1"/>
        <v>0</v>
      </c>
      <c r="C13" s="190">
        <f t="shared" si="2"/>
        <v>0</v>
      </c>
      <c r="D13" s="150"/>
      <c r="E13" s="145"/>
      <c r="F13" s="148"/>
      <c r="G13" s="145"/>
      <c r="H13" s="148"/>
      <c r="I13" s="145"/>
      <c r="J13" s="148"/>
      <c r="K13" s="145"/>
      <c r="L13" s="148"/>
      <c r="M13" s="145"/>
      <c r="N13" s="148"/>
      <c r="O13" s="145"/>
      <c r="P13" s="148"/>
      <c r="Q13" s="145"/>
      <c r="R13" s="148"/>
      <c r="S13" s="147"/>
      <c r="T13" s="144"/>
      <c r="U13" s="145"/>
      <c r="V13" s="145"/>
      <c r="W13" s="145"/>
      <c r="X13" s="148"/>
      <c r="Y13" s="145"/>
      <c r="Z13" s="148"/>
      <c r="AA13" s="145"/>
      <c r="AB13" s="148"/>
      <c r="AC13" s="145"/>
      <c r="AD13" s="148"/>
      <c r="AE13" s="145"/>
      <c r="AF13" s="148"/>
      <c r="AG13" s="145"/>
      <c r="AH13" s="148"/>
      <c r="AI13" s="147"/>
      <c r="AJ13" s="150"/>
      <c r="AK13" s="148"/>
      <c r="AL13" s="148"/>
      <c r="AM13" s="148"/>
      <c r="AN13" s="148">
        <v>0</v>
      </c>
      <c r="AO13" s="148">
        <v>0</v>
      </c>
      <c r="AP13" s="148"/>
      <c r="AQ13" s="148"/>
      <c r="AR13" s="148">
        <v>0</v>
      </c>
      <c r="AS13" s="148">
        <v>0</v>
      </c>
      <c r="AT13" s="148"/>
      <c r="AU13" s="148"/>
      <c r="AV13" s="148"/>
      <c r="AW13" s="148"/>
      <c r="AX13" s="148">
        <v>0</v>
      </c>
      <c r="AY13" s="151">
        <v>0</v>
      </c>
      <c r="AZ13" s="150"/>
      <c r="BA13" s="148"/>
      <c r="BB13" s="148"/>
      <c r="BC13" s="148"/>
      <c r="BD13" s="148">
        <f t="shared" si="3"/>
        <v>0</v>
      </c>
      <c r="BE13" s="148">
        <f t="shared" si="3"/>
        <v>0</v>
      </c>
      <c r="BF13" s="148"/>
      <c r="BG13" s="148"/>
      <c r="BH13" s="148"/>
      <c r="BI13" s="148"/>
      <c r="BJ13" s="148"/>
      <c r="BK13" s="148"/>
      <c r="BL13" s="148"/>
      <c r="BM13" s="148"/>
      <c r="BN13" s="148"/>
      <c r="BO13" s="191"/>
      <c r="BP13" s="150"/>
      <c r="BQ13" s="145"/>
      <c r="BR13" s="148">
        <v>0</v>
      </c>
      <c r="BS13" s="145">
        <v>0</v>
      </c>
      <c r="BT13" s="148">
        <v>0</v>
      </c>
      <c r="BU13" s="145">
        <v>0</v>
      </c>
      <c r="BV13" s="148">
        <v>0</v>
      </c>
      <c r="BW13" s="148">
        <v>0</v>
      </c>
      <c r="BX13" s="148">
        <v>0</v>
      </c>
      <c r="BY13" s="145">
        <v>0</v>
      </c>
      <c r="BZ13" s="148">
        <v>0</v>
      </c>
      <c r="CA13" s="148">
        <v>0</v>
      </c>
      <c r="CB13" s="148">
        <v>0</v>
      </c>
      <c r="CC13" s="148">
        <v>0</v>
      </c>
      <c r="CD13" s="148">
        <v>0</v>
      </c>
      <c r="CE13" s="151">
        <v>0</v>
      </c>
      <c r="CF13" s="150"/>
      <c r="CG13" s="145"/>
      <c r="CH13" s="148"/>
      <c r="CI13" s="145"/>
      <c r="CJ13" s="148"/>
      <c r="CK13" s="145"/>
      <c r="CL13" s="148"/>
      <c r="CM13" s="148"/>
      <c r="CN13" s="148"/>
      <c r="CO13" s="145"/>
      <c r="CP13" s="148"/>
      <c r="CQ13" s="148"/>
      <c r="CR13" s="148"/>
      <c r="CS13" s="148"/>
      <c r="CT13" s="148"/>
      <c r="CU13" s="151"/>
      <c r="CV13" s="150"/>
      <c r="CW13" s="145"/>
      <c r="CX13" s="148"/>
      <c r="CY13" s="145"/>
      <c r="CZ13" s="148"/>
      <c r="DA13" s="145"/>
      <c r="DB13" s="148"/>
      <c r="DC13" s="148"/>
      <c r="DD13" s="148"/>
      <c r="DE13" s="145"/>
      <c r="DF13" s="148"/>
      <c r="DG13" s="148"/>
      <c r="DH13" s="148"/>
      <c r="DI13" s="148"/>
      <c r="DJ13" s="148"/>
      <c r="DK13" s="151"/>
      <c r="DL13" s="150"/>
      <c r="DM13" s="145"/>
      <c r="DN13" s="148"/>
      <c r="DO13" s="145"/>
      <c r="DP13" s="148"/>
      <c r="DQ13" s="145"/>
      <c r="DR13" s="148"/>
      <c r="DS13" s="148"/>
      <c r="DT13" s="148"/>
      <c r="DU13" s="145"/>
      <c r="DV13" s="148"/>
      <c r="DW13" s="148"/>
      <c r="DX13" s="148"/>
      <c r="DY13" s="148"/>
      <c r="DZ13" s="148"/>
      <c r="EA13" s="191"/>
      <c r="EB13" s="150"/>
      <c r="EC13" s="145"/>
      <c r="ED13" s="148"/>
      <c r="EE13" s="145"/>
      <c r="EF13" s="192"/>
      <c r="EG13" s="193"/>
      <c r="EH13" s="192"/>
      <c r="EI13" s="193"/>
      <c r="EJ13" s="192"/>
      <c r="EK13" s="193"/>
      <c r="EL13" s="201"/>
      <c r="EM13" s="202"/>
      <c r="EN13" s="196"/>
      <c r="EO13" s="196"/>
      <c r="EP13" s="192"/>
      <c r="EQ13" s="193"/>
      <c r="ER13" s="197">
        <f t="shared" si="0"/>
        <v>0</v>
      </c>
      <c r="ES13" s="197">
        <f t="shared" si="0"/>
        <v>0</v>
      </c>
      <c r="ET13" s="197">
        <f t="shared" si="0"/>
        <v>0</v>
      </c>
      <c r="EU13" s="197">
        <f t="shared" si="0"/>
        <v>0</v>
      </c>
      <c r="EV13" s="197">
        <f t="shared" si="0"/>
        <v>0</v>
      </c>
      <c r="EW13" s="197">
        <f t="shared" si="0"/>
        <v>0</v>
      </c>
      <c r="EX13" s="197">
        <f t="shared" si="0"/>
        <v>0</v>
      </c>
      <c r="EY13" s="197">
        <f t="shared" si="0"/>
        <v>0</v>
      </c>
      <c r="EZ13" s="197">
        <f t="shared" si="0"/>
        <v>0</v>
      </c>
      <c r="FA13" s="197">
        <f t="shared" si="0"/>
        <v>0</v>
      </c>
      <c r="FB13" s="197">
        <f t="shared" si="0"/>
        <v>0</v>
      </c>
      <c r="FC13" s="197">
        <f t="shared" si="0"/>
        <v>0</v>
      </c>
      <c r="FD13" s="197">
        <f t="shared" si="0"/>
        <v>0</v>
      </c>
      <c r="FE13" s="197">
        <f t="shared" si="0"/>
        <v>0</v>
      </c>
      <c r="FF13" s="197">
        <f t="shared" si="0"/>
        <v>0</v>
      </c>
      <c r="FG13" s="197">
        <f t="shared" si="0"/>
        <v>0</v>
      </c>
    </row>
    <row r="14" spans="1:163" ht="15.75" thickBot="1" x14ac:dyDescent="0.3">
      <c r="A14" s="189" t="s">
        <v>106</v>
      </c>
      <c r="B14" s="190">
        <f t="shared" si="1"/>
        <v>28</v>
      </c>
      <c r="C14" s="190">
        <f t="shared" si="2"/>
        <v>202.98999999999998</v>
      </c>
      <c r="D14" s="150"/>
      <c r="E14" s="145"/>
      <c r="F14" s="148"/>
      <c r="G14" s="145"/>
      <c r="H14" s="148"/>
      <c r="I14" s="145"/>
      <c r="J14" s="148"/>
      <c r="K14" s="145"/>
      <c r="L14" s="148"/>
      <c r="M14" s="145"/>
      <c r="N14" s="148"/>
      <c r="O14" s="145"/>
      <c r="P14" s="148"/>
      <c r="Q14" s="145"/>
      <c r="R14" s="148"/>
      <c r="S14" s="147"/>
      <c r="T14" s="144"/>
      <c r="U14" s="145"/>
      <c r="V14" s="145"/>
      <c r="W14" s="145"/>
      <c r="X14" s="148">
        <v>7</v>
      </c>
      <c r="Y14" s="145">
        <v>19</v>
      </c>
      <c r="Z14" s="148">
        <v>7</v>
      </c>
      <c r="AA14" s="145">
        <v>19</v>
      </c>
      <c r="AB14" s="148"/>
      <c r="AC14" s="145"/>
      <c r="AD14" s="148"/>
      <c r="AE14" s="145"/>
      <c r="AF14" s="148"/>
      <c r="AG14" s="145"/>
      <c r="AH14" s="148"/>
      <c r="AI14" s="147"/>
      <c r="AJ14" s="150"/>
      <c r="AK14" s="148"/>
      <c r="AL14" s="148"/>
      <c r="AM14" s="148"/>
      <c r="AN14" s="148">
        <v>0</v>
      </c>
      <c r="AO14" s="148">
        <v>0</v>
      </c>
      <c r="AP14" s="148"/>
      <c r="AQ14" s="148"/>
      <c r="AR14" s="148">
        <v>0</v>
      </c>
      <c r="AS14" s="148">
        <v>0</v>
      </c>
      <c r="AT14" s="148"/>
      <c r="AU14" s="148"/>
      <c r="AV14" s="148"/>
      <c r="AW14" s="148"/>
      <c r="AX14" s="148">
        <v>0</v>
      </c>
      <c r="AY14" s="151">
        <v>0</v>
      </c>
      <c r="AZ14" s="150">
        <v>0</v>
      </c>
      <c r="BA14" s="148">
        <v>0</v>
      </c>
      <c r="BB14" s="148"/>
      <c r="BC14" s="148"/>
      <c r="BD14" s="148">
        <f t="shared" si="3"/>
        <v>17</v>
      </c>
      <c r="BE14" s="148">
        <f>BG14+BK14+0.04</f>
        <v>154.48999999999998</v>
      </c>
      <c r="BF14" s="148">
        <v>9</v>
      </c>
      <c r="BG14" s="148">
        <f>78.7-1.65</f>
        <v>77.05</v>
      </c>
      <c r="BH14" s="148"/>
      <c r="BI14" s="148"/>
      <c r="BJ14" s="148">
        <v>8</v>
      </c>
      <c r="BK14" s="148">
        <f>77.4</f>
        <v>77.400000000000006</v>
      </c>
      <c r="BL14" s="148"/>
      <c r="BM14" s="148"/>
      <c r="BN14" s="148">
        <v>8</v>
      </c>
      <c r="BO14" s="191">
        <v>77.400000000000006</v>
      </c>
      <c r="BP14" s="150"/>
      <c r="BQ14" s="145"/>
      <c r="BR14" s="148">
        <v>1</v>
      </c>
      <c r="BS14" s="145">
        <v>1</v>
      </c>
      <c r="BT14" s="148">
        <v>1</v>
      </c>
      <c r="BU14" s="145">
        <v>1</v>
      </c>
      <c r="BV14" s="148">
        <v>1</v>
      </c>
      <c r="BW14" s="148">
        <v>1</v>
      </c>
      <c r="BX14" s="148">
        <v>0</v>
      </c>
      <c r="BY14" s="145">
        <v>0</v>
      </c>
      <c r="BZ14" s="148">
        <v>0</v>
      </c>
      <c r="CA14" s="148">
        <v>0</v>
      </c>
      <c r="CB14" s="148">
        <v>0</v>
      </c>
      <c r="CC14" s="148">
        <v>0</v>
      </c>
      <c r="CD14" s="148">
        <v>0</v>
      </c>
      <c r="CE14" s="151">
        <v>0</v>
      </c>
      <c r="CF14" s="150">
        <v>2</v>
      </c>
      <c r="CG14" s="145">
        <v>23</v>
      </c>
      <c r="CH14" s="148">
        <v>1</v>
      </c>
      <c r="CI14" s="145">
        <v>15</v>
      </c>
      <c r="CJ14" s="148">
        <v>1</v>
      </c>
      <c r="CK14" s="145">
        <v>15</v>
      </c>
      <c r="CL14" s="148">
        <v>1</v>
      </c>
      <c r="CM14" s="148">
        <v>15</v>
      </c>
      <c r="CN14" s="148"/>
      <c r="CO14" s="145"/>
      <c r="CP14" s="148"/>
      <c r="CQ14" s="148"/>
      <c r="CR14" s="148"/>
      <c r="CS14" s="148"/>
      <c r="CT14" s="148"/>
      <c r="CU14" s="151"/>
      <c r="CV14" s="150"/>
      <c r="CW14" s="145"/>
      <c r="CX14" s="148"/>
      <c r="CY14" s="145"/>
      <c r="CZ14" s="148"/>
      <c r="DA14" s="145"/>
      <c r="DB14" s="148"/>
      <c r="DC14" s="148"/>
      <c r="DD14" s="148"/>
      <c r="DE14" s="145"/>
      <c r="DF14" s="148"/>
      <c r="DG14" s="148"/>
      <c r="DH14" s="148"/>
      <c r="DI14" s="148"/>
      <c r="DJ14" s="148"/>
      <c r="DK14" s="151"/>
      <c r="DL14" s="150"/>
      <c r="DM14" s="145"/>
      <c r="DN14" s="148"/>
      <c r="DO14" s="145"/>
      <c r="DP14" s="148">
        <v>2</v>
      </c>
      <c r="DQ14" s="145">
        <v>13.5</v>
      </c>
      <c r="DR14" s="148">
        <v>1</v>
      </c>
      <c r="DS14" s="148">
        <v>6</v>
      </c>
      <c r="DT14" s="148">
        <v>1</v>
      </c>
      <c r="DU14" s="145">
        <v>7.5</v>
      </c>
      <c r="DV14" s="148"/>
      <c r="DW14" s="148"/>
      <c r="DX14" s="148"/>
      <c r="DY14" s="148"/>
      <c r="DZ14" s="148">
        <v>1</v>
      </c>
      <c r="EA14" s="191">
        <v>7.5</v>
      </c>
      <c r="EB14" s="150"/>
      <c r="EC14" s="145"/>
      <c r="ED14" s="148"/>
      <c r="EE14" s="145"/>
      <c r="EF14" s="192"/>
      <c r="EG14" s="193"/>
      <c r="EH14" s="192"/>
      <c r="EI14" s="193"/>
      <c r="EJ14" s="192"/>
      <c r="EK14" s="193"/>
      <c r="EL14" s="204"/>
      <c r="EM14" s="205"/>
      <c r="EN14" s="206"/>
      <c r="EO14" s="206"/>
      <c r="EP14" s="192"/>
      <c r="EQ14" s="193"/>
      <c r="ER14" s="197">
        <f t="shared" si="0"/>
        <v>2</v>
      </c>
      <c r="ES14" s="197">
        <f t="shared" si="0"/>
        <v>23</v>
      </c>
      <c r="ET14" s="197">
        <f t="shared" si="0"/>
        <v>2</v>
      </c>
      <c r="EU14" s="197">
        <f t="shared" si="0"/>
        <v>16</v>
      </c>
      <c r="EV14" s="197">
        <f t="shared" si="0"/>
        <v>28</v>
      </c>
      <c r="EW14" s="197">
        <f t="shared" si="0"/>
        <v>202.98999999999998</v>
      </c>
      <c r="EX14" s="197">
        <f t="shared" si="0"/>
        <v>19</v>
      </c>
      <c r="EY14" s="197">
        <f t="shared" si="0"/>
        <v>118.05</v>
      </c>
      <c r="EZ14" s="197">
        <f t="shared" si="0"/>
        <v>1</v>
      </c>
      <c r="FA14" s="197">
        <f t="shared" si="0"/>
        <v>7.5</v>
      </c>
      <c r="FB14" s="197">
        <f t="shared" si="0"/>
        <v>8</v>
      </c>
      <c r="FC14" s="197">
        <f t="shared" si="0"/>
        <v>77.400000000000006</v>
      </c>
      <c r="FD14" s="197">
        <f t="shared" si="0"/>
        <v>0</v>
      </c>
      <c r="FE14" s="197">
        <f t="shared" si="0"/>
        <v>0</v>
      </c>
      <c r="FF14" s="197">
        <f t="shared" si="0"/>
        <v>9</v>
      </c>
      <c r="FG14" s="197">
        <f t="shared" si="0"/>
        <v>84.9</v>
      </c>
    </row>
    <row r="15" spans="1:163" ht="15.75" thickBot="1" x14ac:dyDescent="0.3">
      <c r="A15" s="207" t="s">
        <v>50</v>
      </c>
      <c r="B15" s="208">
        <f>SUM(B8:B14)</f>
        <v>137</v>
      </c>
      <c r="C15" s="209">
        <f>SUM(C8:C14)</f>
        <v>1140.4659999999999</v>
      </c>
      <c r="D15" s="212">
        <f t="shared" ref="D15:AI15" si="4">SUM(D8:D14)</f>
        <v>0</v>
      </c>
      <c r="E15" s="169">
        <f t="shared" si="4"/>
        <v>0</v>
      </c>
      <c r="F15" s="169">
        <f t="shared" si="4"/>
        <v>0</v>
      </c>
      <c r="G15" s="169">
        <f t="shared" si="4"/>
        <v>0</v>
      </c>
      <c r="H15" s="169">
        <f t="shared" si="4"/>
        <v>0</v>
      </c>
      <c r="I15" s="169">
        <f t="shared" si="4"/>
        <v>0</v>
      </c>
      <c r="J15" s="169">
        <f t="shared" si="4"/>
        <v>0</v>
      </c>
      <c r="K15" s="169">
        <f t="shared" si="4"/>
        <v>0</v>
      </c>
      <c r="L15" s="169">
        <f t="shared" si="4"/>
        <v>0</v>
      </c>
      <c r="M15" s="169">
        <f t="shared" si="4"/>
        <v>0</v>
      </c>
      <c r="N15" s="169">
        <f t="shared" si="4"/>
        <v>0</v>
      </c>
      <c r="O15" s="169">
        <f t="shared" si="4"/>
        <v>0</v>
      </c>
      <c r="P15" s="169">
        <f t="shared" si="4"/>
        <v>0</v>
      </c>
      <c r="Q15" s="169">
        <f t="shared" si="4"/>
        <v>0</v>
      </c>
      <c r="R15" s="169">
        <f t="shared" si="4"/>
        <v>0</v>
      </c>
      <c r="S15" s="213">
        <f t="shared" si="4"/>
        <v>0</v>
      </c>
      <c r="T15" s="214">
        <f t="shared" si="4"/>
        <v>0</v>
      </c>
      <c r="U15" s="210">
        <f t="shared" si="4"/>
        <v>0</v>
      </c>
      <c r="V15" s="210">
        <f t="shared" si="4"/>
        <v>0</v>
      </c>
      <c r="W15" s="210">
        <f t="shared" si="4"/>
        <v>0</v>
      </c>
      <c r="X15" s="210">
        <f t="shared" si="4"/>
        <v>12</v>
      </c>
      <c r="Y15" s="210">
        <f>SUM(Y8:Y14)</f>
        <v>32</v>
      </c>
      <c r="Z15" s="210">
        <f t="shared" si="4"/>
        <v>12</v>
      </c>
      <c r="AA15" s="210">
        <f t="shared" si="4"/>
        <v>32</v>
      </c>
      <c r="AB15" s="210">
        <f t="shared" si="4"/>
        <v>0</v>
      </c>
      <c r="AC15" s="210">
        <f t="shared" si="4"/>
        <v>0</v>
      </c>
      <c r="AD15" s="210">
        <f t="shared" si="4"/>
        <v>0</v>
      </c>
      <c r="AE15" s="210">
        <f t="shared" si="4"/>
        <v>0</v>
      </c>
      <c r="AF15" s="210">
        <f t="shared" si="4"/>
        <v>0</v>
      </c>
      <c r="AG15" s="210">
        <f t="shared" si="4"/>
        <v>0</v>
      </c>
      <c r="AH15" s="210">
        <f t="shared" si="4"/>
        <v>0</v>
      </c>
      <c r="AI15" s="210">
        <f t="shared" si="4"/>
        <v>0</v>
      </c>
      <c r="AJ15" s="210">
        <f>SUM(AJ8:AJ14)</f>
        <v>0</v>
      </c>
      <c r="AK15" s="210">
        <f t="shared" ref="AK15:EQ15" si="5">SUM(AK8:AK14)</f>
        <v>0</v>
      </c>
      <c r="AL15" s="210">
        <f t="shared" si="5"/>
        <v>0</v>
      </c>
      <c r="AM15" s="210">
        <f t="shared" si="5"/>
        <v>0</v>
      </c>
      <c r="AN15" s="210">
        <f t="shared" si="5"/>
        <v>66</v>
      </c>
      <c r="AO15" s="210">
        <f t="shared" si="5"/>
        <v>534.976</v>
      </c>
      <c r="AP15" s="210">
        <f t="shared" si="5"/>
        <v>0</v>
      </c>
      <c r="AQ15" s="210">
        <f t="shared" si="5"/>
        <v>0</v>
      </c>
      <c r="AR15" s="210">
        <f t="shared" si="5"/>
        <v>66</v>
      </c>
      <c r="AS15" s="210">
        <f t="shared" si="5"/>
        <v>534.976</v>
      </c>
      <c r="AT15" s="210">
        <f t="shared" si="5"/>
        <v>0</v>
      </c>
      <c r="AU15" s="210">
        <f t="shared" si="5"/>
        <v>0</v>
      </c>
      <c r="AV15" s="210">
        <f t="shared" si="5"/>
        <v>0</v>
      </c>
      <c r="AW15" s="210">
        <f t="shared" si="5"/>
        <v>0</v>
      </c>
      <c r="AX15" s="210">
        <f t="shared" si="5"/>
        <v>66</v>
      </c>
      <c r="AY15" s="210">
        <f t="shared" si="5"/>
        <v>534.976</v>
      </c>
      <c r="AZ15" s="210">
        <f t="shared" si="5"/>
        <v>0</v>
      </c>
      <c r="BA15" s="210">
        <f t="shared" si="5"/>
        <v>0</v>
      </c>
      <c r="BB15" s="210">
        <f t="shared" si="5"/>
        <v>0</v>
      </c>
      <c r="BC15" s="210">
        <f t="shared" si="5"/>
        <v>0</v>
      </c>
      <c r="BD15" s="210">
        <f t="shared" si="5"/>
        <v>34</v>
      </c>
      <c r="BE15" s="210">
        <f t="shared" si="5"/>
        <v>299.49</v>
      </c>
      <c r="BF15" s="210">
        <f t="shared" si="5"/>
        <v>18</v>
      </c>
      <c r="BG15" s="210">
        <f t="shared" si="5"/>
        <v>159.6</v>
      </c>
      <c r="BH15" s="210">
        <f t="shared" si="5"/>
        <v>0</v>
      </c>
      <c r="BI15" s="210">
        <f t="shared" si="5"/>
        <v>0</v>
      </c>
      <c r="BJ15" s="210">
        <f t="shared" si="5"/>
        <v>16</v>
      </c>
      <c r="BK15" s="210">
        <f t="shared" si="5"/>
        <v>139.85000000000002</v>
      </c>
      <c r="BL15" s="210">
        <f t="shared" si="5"/>
        <v>0</v>
      </c>
      <c r="BM15" s="210">
        <f t="shared" si="5"/>
        <v>0</v>
      </c>
      <c r="BN15" s="210">
        <f t="shared" si="5"/>
        <v>16</v>
      </c>
      <c r="BO15" s="211">
        <f t="shared" si="5"/>
        <v>139.85000000000002</v>
      </c>
      <c r="BP15" s="215">
        <f t="shared" si="5"/>
        <v>4</v>
      </c>
      <c r="BQ15" s="216">
        <f t="shared" si="5"/>
        <v>25</v>
      </c>
      <c r="BR15" s="217">
        <f t="shared" si="5"/>
        <v>3</v>
      </c>
      <c r="BS15" s="216">
        <f t="shared" si="5"/>
        <v>31</v>
      </c>
      <c r="BT15" s="217">
        <f t="shared" si="5"/>
        <v>3</v>
      </c>
      <c r="BU15" s="216">
        <f t="shared" si="5"/>
        <v>31</v>
      </c>
      <c r="BV15" s="216">
        <f t="shared" si="5"/>
        <v>3</v>
      </c>
      <c r="BW15" s="216">
        <f t="shared" si="5"/>
        <v>31</v>
      </c>
      <c r="BX15" s="217">
        <f t="shared" si="5"/>
        <v>0</v>
      </c>
      <c r="BY15" s="216">
        <f t="shared" si="5"/>
        <v>0</v>
      </c>
      <c r="BZ15" s="216">
        <f t="shared" si="5"/>
        <v>0</v>
      </c>
      <c r="CA15" s="216">
        <f t="shared" si="5"/>
        <v>0</v>
      </c>
      <c r="CB15" s="216">
        <f t="shared" si="5"/>
        <v>0</v>
      </c>
      <c r="CC15" s="216">
        <f t="shared" si="5"/>
        <v>0</v>
      </c>
      <c r="CD15" s="216">
        <f t="shared" si="5"/>
        <v>0</v>
      </c>
      <c r="CE15" s="210">
        <f t="shared" si="5"/>
        <v>0</v>
      </c>
      <c r="CF15" s="215">
        <f t="shared" si="5"/>
        <v>14</v>
      </c>
      <c r="CG15" s="216">
        <f t="shared" si="5"/>
        <v>141.553</v>
      </c>
      <c r="CH15" s="217">
        <f t="shared" si="5"/>
        <v>12</v>
      </c>
      <c r="CI15" s="216">
        <f t="shared" si="5"/>
        <v>126</v>
      </c>
      <c r="CJ15" s="217">
        <f t="shared" si="5"/>
        <v>11</v>
      </c>
      <c r="CK15" s="216">
        <f t="shared" si="5"/>
        <v>124.5</v>
      </c>
      <c r="CL15" s="216">
        <f t="shared" si="5"/>
        <v>9</v>
      </c>
      <c r="CM15" s="216">
        <f t="shared" si="5"/>
        <v>99.5</v>
      </c>
      <c r="CN15" s="217">
        <f t="shared" si="5"/>
        <v>2</v>
      </c>
      <c r="CO15" s="216">
        <f t="shared" si="5"/>
        <v>25</v>
      </c>
      <c r="CP15" s="216">
        <f t="shared" si="5"/>
        <v>0</v>
      </c>
      <c r="CQ15" s="216">
        <f t="shared" si="5"/>
        <v>0</v>
      </c>
      <c r="CR15" s="216">
        <f t="shared" si="5"/>
        <v>0</v>
      </c>
      <c r="CS15" s="216">
        <f t="shared" si="5"/>
        <v>0</v>
      </c>
      <c r="CT15" s="216">
        <f t="shared" si="5"/>
        <v>2</v>
      </c>
      <c r="CU15" s="210">
        <f t="shared" si="5"/>
        <v>25</v>
      </c>
      <c r="CV15" s="215">
        <f t="shared" si="5"/>
        <v>0</v>
      </c>
      <c r="CW15" s="216">
        <f t="shared" si="5"/>
        <v>0</v>
      </c>
      <c r="CX15" s="217">
        <f t="shared" si="5"/>
        <v>0</v>
      </c>
      <c r="CY15" s="216">
        <f t="shared" si="5"/>
        <v>0</v>
      </c>
      <c r="CZ15" s="217">
        <f t="shared" si="5"/>
        <v>2</v>
      </c>
      <c r="DA15" s="216">
        <f t="shared" si="5"/>
        <v>18</v>
      </c>
      <c r="DB15" s="216">
        <f t="shared" si="5"/>
        <v>1</v>
      </c>
      <c r="DC15" s="216">
        <f t="shared" si="5"/>
        <v>4</v>
      </c>
      <c r="DD15" s="217">
        <f t="shared" si="5"/>
        <v>1</v>
      </c>
      <c r="DE15" s="216">
        <f t="shared" si="5"/>
        <v>14</v>
      </c>
      <c r="DF15" s="216">
        <f t="shared" si="5"/>
        <v>0</v>
      </c>
      <c r="DG15" s="216">
        <f t="shared" si="5"/>
        <v>0</v>
      </c>
      <c r="DH15" s="216">
        <f t="shared" si="5"/>
        <v>0</v>
      </c>
      <c r="DI15" s="216">
        <f t="shared" si="5"/>
        <v>0</v>
      </c>
      <c r="DJ15" s="216">
        <f t="shared" si="5"/>
        <v>0</v>
      </c>
      <c r="DK15" s="210">
        <f t="shared" si="5"/>
        <v>0</v>
      </c>
      <c r="DL15" s="215">
        <f t="shared" si="5"/>
        <v>0</v>
      </c>
      <c r="DM15" s="216">
        <f t="shared" si="5"/>
        <v>0</v>
      </c>
      <c r="DN15" s="217">
        <f t="shared" si="5"/>
        <v>0</v>
      </c>
      <c r="DO15" s="216">
        <f t="shared" si="5"/>
        <v>0</v>
      </c>
      <c r="DP15" s="217">
        <f t="shared" si="5"/>
        <v>2</v>
      </c>
      <c r="DQ15" s="216">
        <f t="shared" si="5"/>
        <v>13.5</v>
      </c>
      <c r="DR15" s="216">
        <f t="shared" si="5"/>
        <v>1</v>
      </c>
      <c r="DS15" s="216">
        <f t="shared" si="5"/>
        <v>6</v>
      </c>
      <c r="DT15" s="217">
        <f t="shared" si="5"/>
        <v>1</v>
      </c>
      <c r="DU15" s="216">
        <f t="shared" si="5"/>
        <v>7.5</v>
      </c>
      <c r="DV15" s="216">
        <f t="shared" si="5"/>
        <v>0</v>
      </c>
      <c r="DW15" s="216">
        <f t="shared" si="5"/>
        <v>0</v>
      </c>
      <c r="DX15" s="216">
        <f t="shared" si="5"/>
        <v>0</v>
      </c>
      <c r="DY15" s="216">
        <f t="shared" si="5"/>
        <v>0</v>
      </c>
      <c r="DZ15" s="216">
        <f t="shared" si="5"/>
        <v>1</v>
      </c>
      <c r="EA15" s="211">
        <f t="shared" si="5"/>
        <v>7.5</v>
      </c>
      <c r="EB15" s="215">
        <f t="shared" si="5"/>
        <v>0</v>
      </c>
      <c r="EC15" s="216">
        <f t="shared" si="5"/>
        <v>0</v>
      </c>
      <c r="ED15" s="217">
        <f t="shared" si="5"/>
        <v>0</v>
      </c>
      <c r="EE15" s="216">
        <f t="shared" si="5"/>
        <v>0</v>
      </c>
      <c r="EF15" s="217">
        <f t="shared" si="5"/>
        <v>7</v>
      </c>
      <c r="EG15" s="216">
        <f t="shared" si="5"/>
        <v>87</v>
      </c>
      <c r="EH15" s="216">
        <f t="shared" si="5"/>
        <v>6</v>
      </c>
      <c r="EI15" s="216">
        <f t="shared" si="5"/>
        <v>80</v>
      </c>
      <c r="EJ15" s="217">
        <f t="shared" si="5"/>
        <v>1</v>
      </c>
      <c r="EK15" s="216">
        <f t="shared" si="5"/>
        <v>7</v>
      </c>
      <c r="EL15" s="216">
        <f t="shared" si="5"/>
        <v>0</v>
      </c>
      <c r="EM15" s="216">
        <f t="shared" si="5"/>
        <v>0</v>
      </c>
      <c r="EN15" s="216">
        <f t="shared" si="5"/>
        <v>0</v>
      </c>
      <c r="EO15" s="216">
        <f t="shared" si="5"/>
        <v>0</v>
      </c>
      <c r="EP15" s="208">
        <f t="shared" si="5"/>
        <v>1</v>
      </c>
      <c r="EQ15" s="208">
        <f t="shared" si="5"/>
        <v>7</v>
      </c>
      <c r="ER15" s="210">
        <f t="shared" ref="ER15:FG15" si="6">SUM(ER8:ER14)</f>
        <v>18</v>
      </c>
      <c r="ES15" s="210">
        <f t="shared" si="6"/>
        <v>166.553</v>
      </c>
      <c r="ET15" s="210">
        <f t="shared" si="6"/>
        <v>15</v>
      </c>
      <c r="EU15" s="210">
        <f t="shared" si="6"/>
        <v>157</v>
      </c>
      <c r="EV15" s="210">
        <f t="shared" si="6"/>
        <v>130</v>
      </c>
      <c r="EW15" s="210">
        <f t="shared" si="6"/>
        <v>1053.4660000000001</v>
      </c>
      <c r="EX15" s="210">
        <f t="shared" si="6"/>
        <v>44</v>
      </c>
      <c r="EY15" s="210">
        <f t="shared" si="6"/>
        <v>332.1</v>
      </c>
      <c r="EZ15" s="210">
        <f t="shared" si="6"/>
        <v>70</v>
      </c>
      <c r="FA15" s="210">
        <f t="shared" si="6"/>
        <v>581.476</v>
      </c>
      <c r="FB15" s="210">
        <f t="shared" si="6"/>
        <v>16</v>
      </c>
      <c r="FC15" s="210">
        <f t="shared" si="6"/>
        <v>139.85000000000002</v>
      </c>
      <c r="FD15" s="210">
        <f t="shared" si="6"/>
        <v>0</v>
      </c>
      <c r="FE15" s="210">
        <f t="shared" si="6"/>
        <v>0</v>
      </c>
      <c r="FF15" s="210">
        <f t="shared" si="6"/>
        <v>85</v>
      </c>
      <c r="FG15" s="210">
        <f t="shared" si="6"/>
        <v>707.32599999999991</v>
      </c>
    </row>
    <row r="16" spans="1:163" x14ac:dyDescent="0.25">
      <c r="B16" s="218"/>
      <c r="C16" s="218"/>
    </row>
    <row r="17" spans="27:148" s="219" customFormat="1" x14ac:dyDescent="0.25">
      <c r="AC17" s="220"/>
      <c r="ER17" s="221"/>
    </row>
    <row r="18" spans="27:148" s="222" customFormat="1" x14ac:dyDescent="0.25"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</row>
    <row r="19" spans="27:148" s="19" customFormat="1" x14ac:dyDescent="0.25">
      <c r="AA19" s="224"/>
    </row>
    <row r="20" spans="27:148" s="19" customFormat="1" x14ac:dyDescent="0.25"/>
  </sheetData>
  <mergeCells count="192">
    <mergeCell ref="ER3:FE3"/>
    <mergeCell ref="ER4:ES5"/>
    <mergeCell ref="ET4:EU5"/>
    <mergeCell ref="EV4:FG4"/>
    <mergeCell ref="EV5:EW5"/>
    <mergeCell ref="EX5:FE5"/>
    <mergeCell ref="FF5:FG5"/>
    <mergeCell ref="EZ6:FA6"/>
    <mergeCell ref="FB6:FC6"/>
    <mergeCell ref="FD6:FE6"/>
    <mergeCell ref="FF6:FF7"/>
    <mergeCell ref="FG6:FG7"/>
    <mergeCell ref="EQ6:EQ7"/>
    <mergeCell ref="EG6:EG7"/>
    <mergeCell ref="EH6:EI6"/>
    <mergeCell ref="EJ6:EK6"/>
    <mergeCell ref="EL6:EM6"/>
    <mergeCell ref="EN6:EO6"/>
    <mergeCell ref="EP6:EP7"/>
    <mergeCell ref="EF4:EQ4"/>
    <mergeCell ref="EX6:EY6"/>
    <mergeCell ref="ER6:ER7"/>
    <mergeCell ref="ES6:ES7"/>
    <mergeCell ref="ET6:ET7"/>
    <mergeCell ref="EU6:EU7"/>
    <mergeCell ref="EV6:EV7"/>
    <mergeCell ref="EW6:EW7"/>
    <mergeCell ref="EA6:EA7"/>
    <mergeCell ref="EB6:EB7"/>
    <mergeCell ref="EC6:EC7"/>
    <mergeCell ref="ED6:ED7"/>
    <mergeCell ref="EE6:EE7"/>
    <mergeCell ref="EF6:EF7"/>
    <mergeCell ref="DQ6:DQ7"/>
    <mergeCell ref="DR6:DS6"/>
    <mergeCell ref="DT6:DU6"/>
    <mergeCell ref="DV6:DW6"/>
    <mergeCell ref="DX6:DY6"/>
    <mergeCell ref="DZ6:DZ7"/>
    <mergeCell ref="DK6:DK7"/>
    <mergeCell ref="DL6:DL7"/>
    <mergeCell ref="DM6:DM7"/>
    <mergeCell ref="DN6:DN7"/>
    <mergeCell ref="DO6:DO7"/>
    <mergeCell ref="DP6:DP7"/>
    <mergeCell ref="DA6:DA7"/>
    <mergeCell ref="DB6:DC6"/>
    <mergeCell ref="DD6:DE6"/>
    <mergeCell ref="DF6:DG6"/>
    <mergeCell ref="DH6:DI6"/>
    <mergeCell ref="DJ6:DJ7"/>
    <mergeCell ref="CU6:CU7"/>
    <mergeCell ref="CV6:CV7"/>
    <mergeCell ref="CW6:CW7"/>
    <mergeCell ref="CX6:CX7"/>
    <mergeCell ref="CY6:CY7"/>
    <mergeCell ref="CZ6:CZ7"/>
    <mergeCell ref="CK6:CK7"/>
    <mergeCell ref="CL6:CM6"/>
    <mergeCell ref="CN6:CO6"/>
    <mergeCell ref="CP6:CQ6"/>
    <mergeCell ref="CR6:CS6"/>
    <mergeCell ref="CT6:CT7"/>
    <mergeCell ref="BR6:BR7"/>
    <mergeCell ref="BS6:BS7"/>
    <mergeCell ref="BT6:BT7"/>
    <mergeCell ref="CE6:CE7"/>
    <mergeCell ref="CF6:CF7"/>
    <mergeCell ref="CG6:CG7"/>
    <mergeCell ref="CH6:CH7"/>
    <mergeCell ref="CI6:CI7"/>
    <mergeCell ref="CJ6:CJ7"/>
    <mergeCell ref="BU6:BU7"/>
    <mergeCell ref="BV6:BW6"/>
    <mergeCell ref="BX6:BY6"/>
    <mergeCell ref="BZ6:CA6"/>
    <mergeCell ref="CB6:CC6"/>
    <mergeCell ref="CD6:CD7"/>
    <mergeCell ref="BO6:BO7"/>
    <mergeCell ref="BE6:BE7"/>
    <mergeCell ref="BF6:BG6"/>
    <mergeCell ref="BH6:BI6"/>
    <mergeCell ref="BJ6:BK6"/>
    <mergeCell ref="BL6:BM6"/>
    <mergeCell ref="BN6:BN7"/>
    <mergeCell ref="BP6:BP7"/>
    <mergeCell ref="BQ6:BQ7"/>
    <mergeCell ref="AY6:AY7"/>
    <mergeCell ref="AZ6:AZ7"/>
    <mergeCell ref="BA6:BA7"/>
    <mergeCell ref="BB6:BB7"/>
    <mergeCell ref="BC6:BC7"/>
    <mergeCell ref="BD6:BD7"/>
    <mergeCell ref="AO6:AO7"/>
    <mergeCell ref="AP6:AQ6"/>
    <mergeCell ref="AR6:AS6"/>
    <mergeCell ref="AT6:AU6"/>
    <mergeCell ref="AV6:AW6"/>
    <mergeCell ref="AX6:AX7"/>
    <mergeCell ref="AI6:AI7"/>
    <mergeCell ref="AJ6:AJ7"/>
    <mergeCell ref="AK6:AK7"/>
    <mergeCell ref="AL6:AL7"/>
    <mergeCell ref="AM6:AM7"/>
    <mergeCell ref="AN6:AN7"/>
    <mergeCell ref="Y6:Y7"/>
    <mergeCell ref="Z6:AA6"/>
    <mergeCell ref="AB6:AC6"/>
    <mergeCell ref="AD6:AE6"/>
    <mergeCell ref="AF6:AG6"/>
    <mergeCell ref="AH6:AH7"/>
    <mergeCell ref="S6:S7"/>
    <mergeCell ref="T6:T7"/>
    <mergeCell ref="U6:U7"/>
    <mergeCell ref="V6:V7"/>
    <mergeCell ref="W6:W7"/>
    <mergeCell ref="X6:X7"/>
    <mergeCell ref="I6:I7"/>
    <mergeCell ref="J6:K6"/>
    <mergeCell ref="L6:M6"/>
    <mergeCell ref="N6:O6"/>
    <mergeCell ref="P6:Q6"/>
    <mergeCell ref="R6:R7"/>
    <mergeCell ref="D6:D7"/>
    <mergeCell ref="E6:E7"/>
    <mergeCell ref="F6:F7"/>
    <mergeCell ref="G6:G7"/>
    <mergeCell ref="H6:H7"/>
    <mergeCell ref="EH5:EO5"/>
    <mergeCell ref="EP5:EQ5"/>
    <mergeCell ref="BV5:CC5"/>
    <mergeCell ref="CD5:CE5"/>
    <mergeCell ref="CJ5:CK5"/>
    <mergeCell ref="CL5:CS5"/>
    <mergeCell ref="CT5:CU5"/>
    <mergeCell ref="CZ5:DA5"/>
    <mergeCell ref="Z5:AG5"/>
    <mergeCell ref="AH5:AI5"/>
    <mergeCell ref="AN5:AO5"/>
    <mergeCell ref="AP5:AW5"/>
    <mergeCell ref="AX5:AY5"/>
    <mergeCell ref="BD5:BE5"/>
    <mergeCell ref="DL4:DM5"/>
    <mergeCell ref="DN4:DO5"/>
    <mergeCell ref="DP4:EA4"/>
    <mergeCell ref="EB4:EC5"/>
    <mergeCell ref="ED4:EE5"/>
    <mergeCell ref="DP5:DQ5"/>
    <mergeCell ref="DR5:DY5"/>
    <mergeCell ref="DZ5:EA5"/>
    <mergeCell ref="EF5:EG5"/>
    <mergeCell ref="CF4:CG5"/>
    <mergeCell ref="CH4:CI5"/>
    <mergeCell ref="CJ4:CU4"/>
    <mergeCell ref="CV4:CW5"/>
    <mergeCell ref="CX4:CY5"/>
    <mergeCell ref="CZ4:DK4"/>
    <mergeCell ref="DB5:DI5"/>
    <mergeCell ref="DJ5:DK5"/>
    <mergeCell ref="X4:AI4"/>
    <mergeCell ref="H5:I5"/>
    <mergeCell ref="J5:Q5"/>
    <mergeCell ref="R5:S5"/>
    <mergeCell ref="X5:Y5"/>
    <mergeCell ref="BP4:BQ5"/>
    <mergeCell ref="BR4:BS5"/>
    <mergeCell ref="BT4:CE4"/>
    <mergeCell ref="BT5:BU5"/>
    <mergeCell ref="A3:A7"/>
    <mergeCell ref="B3:C4"/>
    <mergeCell ref="BP3:CE3"/>
    <mergeCell ref="CF3:CU3"/>
    <mergeCell ref="CV3:DK3"/>
    <mergeCell ref="DL3:EA3"/>
    <mergeCell ref="EB3:EQ3"/>
    <mergeCell ref="D3:S3"/>
    <mergeCell ref="T3:AI3"/>
    <mergeCell ref="AJ3:AY3"/>
    <mergeCell ref="AZ3:BO3"/>
    <mergeCell ref="AJ4:AK5"/>
    <mergeCell ref="AL4:AM5"/>
    <mergeCell ref="AN4:AY4"/>
    <mergeCell ref="AZ4:BA5"/>
    <mergeCell ref="BB4:BC5"/>
    <mergeCell ref="BD4:BO4"/>
    <mergeCell ref="BF5:BM5"/>
    <mergeCell ref="BN5:BO5"/>
    <mergeCell ref="D4:E5"/>
    <mergeCell ref="F4:G5"/>
    <mergeCell ref="H4:S4"/>
    <mergeCell ref="T4:U5"/>
    <mergeCell ref="V4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9" sqref="B9"/>
    </sheetView>
  </sheetViews>
  <sheetFormatPr defaultRowHeight="15" x14ac:dyDescent="0.25"/>
  <cols>
    <col min="1" max="1" width="26.5703125" customWidth="1"/>
    <col min="2" max="2" width="22.140625" customWidth="1"/>
    <col min="3" max="3" width="20.42578125" customWidth="1"/>
    <col min="4" max="4" width="19.28515625" customWidth="1"/>
    <col min="5" max="5" width="21" customWidth="1"/>
    <col min="6" max="6" width="12.85546875" customWidth="1"/>
    <col min="7" max="7" width="16.42578125" style="2" customWidth="1"/>
    <col min="8" max="9" width="9.140625" customWidth="1"/>
  </cols>
  <sheetData>
    <row r="1" spans="1:6" x14ac:dyDescent="0.25">
      <c r="F1" s="240">
        <v>43952</v>
      </c>
    </row>
    <row r="2" spans="1:6" ht="15.75" thickBot="1" x14ac:dyDescent="0.3">
      <c r="A2" s="1" t="s">
        <v>0</v>
      </c>
    </row>
    <row r="3" spans="1:6" ht="15.75" thickBot="1" x14ac:dyDescent="0.3">
      <c r="A3" s="355" t="s">
        <v>1</v>
      </c>
      <c r="B3" s="356"/>
      <c r="C3" s="356"/>
      <c r="D3" s="356"/>
      <c r="E3" s="357"/>
      <c r="F3" s="358"/>
    </row>
    <row r="4" spans="1:6" ht="15" customHeight="1" x14ac:dyDescent="0.25">
      <c r="A4" s="359" t="s">
        <v>2</v>
      </c>
      <c r="B4" s="360" t="s">
        <v>92</v>
      </c>
      <c r="C4" s="361" t="s">
        <v>93</v>
      </c>
      <c r="D4" s="362" t="s">
        <v>3</v>
      </c>
      <c r="E4" s="361" t="s">
        <v>23</v>
      </c>
      <c r="F4" s="361" t="s">
        <v>4</v>
      </c>
    </row>
    <row r="5" spans="1:6" ht="25.5" customHeight="1" x14ac:dyDescent="0.25">
      <c r="A5" s="359"/>
      <c r="B5" s="360"/>
      <c r="C5" s="360"/>
      <c r="D5" s="362"/>
      <c r="E5" s="360"/>
      <c r="F5" s="360"/>
    </row>
    <row r="6" spans="1:6" ht="15.75" thickBot="1" x14ac:dyDescent="0.3">
      <c r="A6" s="3" t="s">
        <v>9</v>
      </c>
      <c r="B6" s="4">
        <f>'по регионам'!D8</f>
        <v>892.01499999999999</v>
      </c>
      <c r="C6" s="4">
        <f>'по регионам'!M8</f>
        <v>0</v>
      </c>
      <c r="D6" s="4">
        <f>'по регионам'!P8</f>
        <v>0</v>
      </c>
      <c r="E6" s="5">
        <f>IFERROR(D6/C6,0)</f>
        <v>0</v>
      </c>
      <c r="F6" s="6">
        <f t="shared" ref="F6:F20" si="0">D6/B6</f>
        <v>0</v>
      </c>
    </row>
    <row r="7" spans="1:6" ht="15.75" thickBot="1" x14ac:dyDescent="0.3">
      <c r="A7" s="3" t="s">
        <v>15</v>
      </c>
      <c r="B7" s="4">
        <f>'по регионам'!D9</f>
        <v>1082.3679999999999</v>
      </c>
      <c r="C7" s="4">
        <f>'по регионам'!M9</f>
        <v>56</v>
      </c>
      <c r="D7" s="4">
        <f>'по регионам'!P9</f>
        <v>49</v>
      </c>
      <c r="E7" s="5">
        <f t="shared" ref="E7:E23" si="1">IFERROR(D7/C7,0)</f>
        <v>0.875</v>
      </c>
      <c r="F7" s="6">
        <f t="shared" si="0"/>
        <v>4.5271109271523183E-2</v>
      </c>
    </row>
    <row r="8" spans="1:6" ht="15.75" thickBot="1" x14ac:dyDescent="0.3">
      <c r="A8" s="3" t="s">
        <v>19</v>
      </c>
      <c r="B8" s="4">
        <f>'по регионам'!D10</f>
        <v>974.81299999999999</v>
      </c>
      <c r="C8" s="4">
        <f>'по регионам'!M10</f>
        <v>0</v>
      </c>
      <c r="D8" s="4">
        <f>'по регионам'!P10</f>
        <v>0</v>
      </c>
      <c r="E8" s="5">
        <f t="shared" si="1"/>
        <v>0</v>
      </c>
      <c r="F8" s="6">
        <f t="shared" si="0"/>
        <v>0</v>
      </c>
    </row>
    <row r="9" spans="1:6" ht="15.75" thickBot="1" x14ac:dyDescent="0.3">
      <c r="A9" s="3" t="s">
        <v>11</v>
      </c>
      <c r="B9" s="4">
        <f>'по регионам'!D11</f>
        <v>1191.5529999999999</v>
      </c>
      <c r="C9" s="4">
        <f>'по регионам'!M11</f>
        <v>141.553</v>
      </c>
      <c r="D9" s="4">
        <f>'по регионам'!P11</f>
        <v>124.5</v>
      </c>
      <c r="E9" s="5">
        <f t="shared" si="1"/>
        <v>0.87952922227010377</v>
      </c>
      <c r="F9" s="6">
        <f t="shared" si="0"/>
        <v>0.10448549078387617</v>
      </c>
    </row>
    <row r="10" spans="1:6" ht="15.75" thickBot="1" x14ac:dyDescent="0.3">
      <c r="A10" s="3" t="s">
        <v>14</v>
      </c>
      <c r="B10" s="4">
        <f>'по регионам'!D12</f>
        <v>218.49299999999999</v>
      </c>
      <c r="C10" s="4">
        <f>'по регионам'!M12</f>
        <v>13.5</v>
      </c>
      <c r="D10" s="4">
        <f>'по регионам'!P12</f>
        <v>13.5</v>
      </c>
      <c r="E10" s="5">
        <f t="shared" si="1"/>
        <v>1</v>
      </c>
      <c r="F10" s="6">
        <f t="shared" si="0"/>
        <v>6.1786876467438315E-2</v>
      </c>
    </row>
    <row r="11" spans="1:6" ht="15.75" thickBot="1" x14ac:dyDescent="0.3">
      <c r="A11" s="3" t="s">
        <v>16</v>
      </c>
      <c r="B11" s="4">
        <f>'по регионам'!D13</f>
        <v>646.27</v>
      </c>
      <c r="C11" s="4">
        <f>'по регионам'!M13</f>
        <v>0</v>
      </c>
      <c r="D11" s="4">
        <f>'по регионам'!P13</f>
        <v>0</v>
      </c>
      <c r="E11" s="5">
        <f t="shared" si="1"/>
        <v>0</v>
      </c>
      <c r="F11" s="6">
        <f t="shared" si="0"/>
        <v>0</v>
      </c>
    </row>
    <row r="12" spans="1:6" ht="15.75" thickBot="1" x14ac:dyDescent="0.3">
      <c r="A12" s="3" t="s">
        <v>12</v>
      </c>
      <c r="B12" s="4">
        <f>'по регионам'!D14</f>
        <v>931.61400000000003</v>
      </c>
      <c r="C12" s="4">
        <f>'по регионам'!M14</f>
        <v>0</v>
      </c>
      <c r="D12" s="4">
        <f>'по регионам'!P14</f>
        <v>0</v>
      </c>
      <c r="E12" s="5">
        <f t="shared" si="1"/>
        <v>0</v>
      </c>
      <c r="F12" s="6">
        <f t="shared" si="0"/>
        <v>0</v>
      </c>
    </row>
    <row r="13" spans="1:6" ht="15.75" thickBot="1" x14ac:dyDescent="0.3">
      <c r="A13" s="3" t="s">
        <v>13</v>
      </c>
      <c r="B13" s="4">
        <f>'по регионам'!D15</f>
        <v>1036.5999999999999</v>
      </c>
      <c r="C13" s="4">
        <f>'по регионам'!M15</f>
        <v>0</v>
      </c>
      <c r="D13" s="4">
        <f>'по регионам'!P15</f>
        <v>0</v>
      </c>
      <c r="E13" s="5">
        <f t="shared" si="1"/>
        <v>0</v>
      </c>
      <c r="F13" s="6">
        <f t="shared" si="0"/>
        <v>0</v>
      </c>
    </row>
    <row r="14" spans="1:6" ht="15.75" thickBot="1" x14ac:dyDescent="0.3">
      <c r="A14" s="3" t="s">
        <v>5</v>
      </c>
      <c r="B14" s="4">
        <f>'по регионам'!D16</f>
        <v>597.32000000000005</v>
      </c>
      <c r="C14" s="4">
        <f>'по регионам'!M16</f>
        <v>0</v>
      </c>
      <c r="D14" s="4">
        <f>'по регионам'!P16</f>
        <v>0</v>
      </c>
      <c r="E14" s="5">
        <f t="shared" si="1"/>
        <v>0</v>
      </c>
      <c r="F14" s="6">
        <f t="shared" si="0"/>
        <v>0</v>
      </c>
    </row>
    <row r="15" spans="1:6" ht="15.75" thickBot="1" x14ac:dyDescent="0.3">
      <c r="A15" s="3" t="s">
        <v>20</v>
      </c>
      <c r="B15" s="4">
        <f>'по регионам'!D17</f>
        <v>866.51599999999996</v>
      </c>
      <c r="C15" s="4">
        <f>'по регионам'!M17</f>
        <v>0</v>
      </c>
      <c r="D15" s="4">
        <f>'по регионам'!P17</f>
        <v>0</v>
      </c>
      <c r="E15" s="5">
        <f t="shared" si="1"/>
        <v>0</v>
      </c>
      <c r="F15" s="6">
        <f t="shared" si="0"/>
        <v>0</v>
      </c>
    </row>
    <row r="16" spans="1:6" ht="15.75" thickBot="1" x14ac:dyDescent="0.3">
      <c r="A16" s="3" t="s">
        <v>18</v>
      </c>
      <c r="B16" s="4">
        <f>'по регионам'!D18</f>
        <v>363.05899999999997</v>
      </c>
      <c r="C16" s="4">
        <f>'по регионам'!M18</f>
        <v>0</v>
      </c>
      <c r="D16" s="4">
        <f>'по регионам'!P18</f>
        <v>0</v>
      </c>
      <c r="E16" s="5">
        <f t="shared" si="1"/>
        <v>0</v>
      </c>
      <c r="F16" s="6">
        <f t="shared" si="0"/>
        <v>0</v>
      </c>
    </row>
    <row r="17" spans="1:6" ht="15.75" thickBot="1" x14ac:dyDescent="0.3">
      <c r="A17" s="3" t="s">
        <v>7</v>
      </c>
      <c r="B17" s="4">
        <f>'по регионам'!D19</f>
        <v>299.49</v>
      </c>
      <c r="C17" s="4">
        <f>'по регионам'!M19</f>
        <v>299.49</v>
      </c>
      <c r="D17" s="4">
        <f>'по регионам'!P19</f>
        <v>299.49</v>
      </c>
      <c r="E17" s="5">
        <f t="shared" si="1"/>
        <v>1</v>
      </c>
      <c r="F17" s="6">
        <f t="shared" si="0"/>
        <v>1</v>
      </c>
    </row>
    <row r="18" spans="1:6" ht="15.75" thickBot="1" x14ac:dyDescent="0.3">
      <c r="A18" s="3" t="s">
        <v>6</v>
      </c>
      <c r="B18" s="4">
        <f>'по регионам'!D20</f>
        <v>699.26499999999999</v>
      </c>
      <c r="C18" s="4">
        <f>'по регионам'!M20</f>
        <v>0</v>
      </c>
      <c r="D18" s="4">
        <f>'по регионам'!P20</f>
        <v>0</v>
      </c>
      <c r="E18" s="5">
        <f t="shared" si="1"/>
        <v>0</v>
      </c>
      <c r="F18" s="6">
        <f t="shared" si="0"/>
        <v>0</v>
      </c>
    </row>
    <row r="19" spans="1:6" ht="15.75" thickBot="1" x14ac:dyDescent="0.3">
      <c r="A19" s="3" t="s">
        <v>10</v>
      </c>
      <c r="B19" s="4">
        <f>'по регионам'!D21</f>
        <v>543.67100000000005</v>
      </c>
      <c r="C19" s="4">
        <f>'по регионам'!M21</f>
        <v>32</v>
      </c>
      <c r="D19" s="4">
        <f>'по регионам'!P21</f>
        <v>32</v>
      </c>
      <c r="E19" s="5">
        <f t="shared" si="1"/>
        <v>1</v>
      </c>
      <c r="F19" s="6">
        <f t="shared" si="0"/>
        <v>5.8859126199484607E-2</v>
      </c>
    </row>
    <row r="20" spans="1:6" ht="15.75" thickBot="1" x14ac:dyDescent="0.3">
      <c r="A20" s="3" t="s">
        <v>8</v>
      </c>
      <c r="B20" s="4">
        <f>'по регионам'!D22</f>
        <v>695.04700000000003</v>
      </c>
      <c r="C20" s="4">
        <f>'по регионам'!M22</f>
        <v>0</v>
      </c>
      <c r="D20" s="4">
        <f>'по регионам'!P22</f>
        <v>0</v>
      </c>
      <c r="E20" s="5">
        <f t="shared" si="1"/>
        <v>0</v>
      </c>
      <c r="F20" s="6">
        <f t="shared" si="0"/>
        <v>0</v>
      </c>
    </row>
    <row r="21" spans="1:6" ht="15.75" thickBot="1" x14ac:dyDescent="0.3">
      <c r="A21" s="3" t="s">
        <v>17</v>
      </c>
      <c r="B21" s="4">
        <f>'по регионам'!D23</f>
        <v>618.07600000000002</v>
      </c>
      <c r="C21" s="4">
        <f>'по регионам'!M23</f>
        <v>0</v>
      </c>
      <c r="D21" s="4">
        <f>'по регионам'!P23</f>
        <v>0</v>
      </c>
      <c r="E21" s="5">
        <f t="shared" si="1"/>
        <v>0</v>
      </c>
      <c r="F21" s="6">
        <f t="shared" ref="F21:F22" si="2">D21/B21</f>
        <v>0</v>
      </c>
    </row>
    <row r="22" spans="1:6" ht="15.75" thickBot="1" x14ac:dyDescent="0.3">
      <c r="A22" s="3" t="s">
        <v>21</v>
      </c>
      <c r="B22" s="4">
        <f>'по регионам'!D24</f>
        <v>1203.076</v>
      </c>
      <c r="C22" s="4">
        <f>'по регионам'!M24</f>
        <v>668.07600000000002</v>
      </c>
      <c r="D22" s="4">
        <f>'по регионам'!P24</f>
        <v>621.976</v>
      </c>
      <c r="E22" s="5">
        <f t="shared" si="1"/>
        <v>0.93099587472084011</v>
      </c>
      <c r="F22" s="6">
        <f t="shared" si="2"/>
        <v>0.51698812045124332</v>
      </c>
    </row>
    <row r="23" spans="1:6" ht="15.75" thickBot="1" x14ac:dyDescent="0.3">
      <c r="A23" s="7" t="s">
        <v>22</v>
      </c>
      <c r="B23" s="8">
        <f>SUM(B6:B22)</f>
        <v>12859.245999999999</v>
      </c>
      <c r="C23" s="8">
        <f>SUM(C6:C22)</f>
        <v>1210.6190000000001</v>
      </c>
      <c r="D23" s="8">
        <f>SUM(D6:D22)</f>
        <v>1140.4659999999999</v>
      </c>
      <c r="E23" s="9">
        <f t="shared" si="1"/>
        <v>0.94205195854352175</v>
      </c>
      <c r="F23" s="10">
        <f>D23/B23</f>
        <v>8.8688403659125892E-2</v>
      </c>
    </row>
  </sheetData>
  <mergeCells count="7"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8" sqref="C18"/>
    </sheetView>
  </sheetViews>
  <sheetFormatPr defaultRowHeight="15" x14ac:dyDescent="0.25"/>
  <cols>
    <col min="1" max="1" width="5.5703125" customWidth="1"/>
    <col min="2" max="2" width="35" customWidth="1"/>
    <col min="3" max="3" width="18" customWidth="1"/>
    <col min="4" max="4" width="15.85546875" customWidth="1"/>
    <col min="5" max="5" width="11.85546875" customWidth="1"/>
  </cols>
  <sheetData>
    <row r="1" spans="1:6" x14ac:dyDescent="0.25">
      <c r="B1" s="238" t="s">
        <v>112</v>
      </c>
    </row>
    <row r="3" spans="1:6" ht="15.75" thickBot="1" x14ac:dyDescent="0.3">
      <c r="A3" s="1" t="s">
        <v>0</v>
      </c>
      <c r="E3" s="1" t="s">
        <v>68</v>
      </c>
    </row>
    <row r="4" spans="1:6" ht="15.75" thickBot="1" x14ac:dyDescent="0.3">
      <c r="A4" s="363" t="s">
        <v>108</v>
      </c>
      <c r="B4" s="364"/>
      <c r="C4" s="364"/>
      <c r="D4" s="364"/>
      <c r="E4" s="365"/>
    </row>
    <row r="5" spans="1:6" ht="24.75" thickBot="1" x14ac:dyDescent="0.3">
      <c r="A5" s="179"/>
      <c r="B5" s="225" t="s">
        <v>109</v>
      </c>
      <c r="C5" s="225" t="s">
        <v>110</v>
      </c>
      <c r="D5" s="226" t="s">
        <v>3</v>
      </c>
      <c r="E5" s="180" t="s">
        <v>111</v>
      </c>
    </row>
    <row r="6" spans="1:6" ht="15.75" thickBot="1" x14ac:dyDescent="0.3">
      <c r="A6" s="227"/>
      <c r="B6" s="228" t="str">
        <f>'[2]по регионам (ср-ва_2019)'!N6</f>
        <v>МФО "РИЦ Кызылорда"</v>
      </c>
      <c r="C6" s="229">
        <f>'[2]по регионам (ср-ва_2019)'!N25</f>
        <v>299.49</v>
      </c>
      <c r="D6" s="229">
        <f>'[2]СВОД (ср-ва_2019)'!X45</f>
        <v>299.49</v>
      </c>
      <c r="E6" s="230">
        <f>'[2]СВОД (ср-ва_2019)'!Y45</f>
        <v>1</v>
      </c>
      <c r="F6" s="171"/>
    </row>
    <row r="7" spans="1:6" ht="15.75" thickBot="1" x14ac:dyDescent="0.3">
      <c r="A7" s="227"/>
      <c r="B7" s="228" t="str">
        <f>'[2]по регионам (ср-ва_2019)'!O6</f>
        <v>МФО Абзал</v>
      </c>
      <c r="C7" s="229">
        <f>'[2]по регионам (ср-ва_2019)'!O25</f>
        <v>31</v>
      </c>
      <c r="D7" s="229">
        <f>'[2]по регионам (ср-ва_2019)'!DD25</f>
        <v>31</v>
      </c>
      <c r="E7" s="230">
        <f>D7*100%/C7</f>
        <v>1</v>
      </c>
      <c r="F7" s="171"/>
    </row>
    <row r="8" spans="1:6" ht="15.75" thickBot="1" x14ac:dyDescent="0.3">
      <c r="A8" s="227"/>
      <c r="B8" s="228" t="str">
        <f>'[2]по регионам (ср-ва_2019)'!G6</f>
        <v>МФО "ТТ Финанс"</v>
      </c>
      <c r="C8" s="229">
        <f>'[2]по регионам (ср-ва_2019)'!G25</f>
        <v>13.5</v>
      </c>
      <c r="D8" s="229">
        <f>'[2]по регионам (ср-ва_2019)'!LD25</f>
        <v>13.5</v>
      </c>
      <c r="E8" s="230">
        <f>D8/C8</f>
        <v>1</v>
      </c>
      <c r="F8" s="171"/>
    </row>
    <row r="9" spans="1:6" ht="15.75" thickBot="1" x14ac:dyDescent="0.3">
      <c r="A9" s="227"/>
      <c r="B9" s="228" t="str">
        <f>'[2]по регионам (ср-ва_2019)'!L6</f>
        <v>МФО "Даму"</v>
      </c>
      <c r="C9" s="229">
        <f>'[2]по регионам (ср-ва_2019)'!L25</f>
        <v>32</v>
      </c>
      <c r="D9" s="229">
        <f>'[2]СВОД (ср-ва_2019)'!L45</f>
        <v>32</v>
      </c>
      <c r="E9" s="230">
        <f>'[2]СВОД (ср-ва_2019)'!M45</f>
        <v>1</v>
      </c>
      <c r="F9" s="171"/>
    </row>
    <row r="10" spans="1:6" ht="15.75" thickBot="1" x14ac:dyDescent="0.3">
      <c r="A10" s="227"/>
      <c r="B10" s="228" t="str">
        <f>'[2]по регионам (ср-ва_2019)'!M6</f>
        <v>МФО Ырыс</v>
      </c>
      <c r="C10" s="229">
        <f>'[2]по регионам (ср-ва_2019)'!M25</f>
        <v>568.07600000000002</v>
      </c>
      <c r="D10" s="229">
        <f>'[2]СВОД (ср-ва_2019)'!U45</f>
        <v>534.976</v>
      </c>
      <c r="E10" s="230">
        <f>'[2]СВОД (ср-ва_2019)'!V45</f>
        <v>0.94173314838155453</v>
      </c>
      <c r="F10" s="171"/>
    </row>
    <row r="11" spans="1:6" ht="15.75" thickBot="1" x14ac:dyDescent="0.3">
      <c r="A11" s="227"/>
      <c r="B11" s="228" t="str">
        <f>'[2]по регионам (ср-ва_2019)'!K6</f>
        <v>ТДО МФО «Актобе ауыл микрокредит»</v>
      </c>
      <c r="C11" s="229">
        <f>'[2]по регионам (ср-ва_2019)'!K25</f>
        <v>141.553</v>
      </c>
      <c r="D11" s="229">
        <f>'[2]по регионам (ср-ва_2019)'!JD25</f>
        <v>124.5</v>
      </c>
      <c r="E11" s="230">
        <f t="shared" ref="E11:E13" si="0">D11*100%/C11</f>
        <v>0.87952922227010377</v>
      </c>
      <c r="F11" s="171"/>
    </row>
    <row r="12" spans="1:6" ht="15.75" thickBot="1" x14ac:dyDescent="0.3">
      <c r="A12" s="227"/>
      <c r="B12" s="228" t="str">
        <f>'[2]по регионам (ср-ва_2019)'!P6</f>
        <v>МФО ЭКО Финанс</v>
      </c>
      <c r="C12" s="229">
        <f>'[2]по регионам (ср-ва_2019)'!P25</f>
        <v>25</v>
      </c>
      <c r="D12" s="229">
        <f>'[2]по регионам (ср-ва_2019)'!ID25</f>
        <v>18</v>
      </c>
      <c r="E12" s="230">
        <f t="shared" si="0"/>
        <v>0.72</v>
      </c>
      <c r="F12" s="171"/>
    </row>
    <row r="13" spans="1:6" ht="15.75" thickBot="1" x14ac:dyDescent="0.3">
      <c r="A13" s="227"/>
      <c r="B13" s="228" t="str">
        <f>'[2]по регионам (ср-ва_2019)'!Q6</f>
        <v>ТОО МФО Арнур</v>
      </c>
      <c r="C13" s="229">
        <f>'[2]по регионам (ср-ва_2019)'!Q25</f>
        <v>100</v>
      </c>
      <c r="D13" s="229">
        <f>'[2]по регионам (ср-ва_2019)'!MD25</f>
        <v>87</v>
      </c>
      <c r="E13" s="230">
        <f t="shared" si="0"/>
        <v>0.87</v>
      </c>
      <c r="F13" s="171"/>
    </row>
    <row r="14" spans="1:6" ht="15.75" thickBot="1" x14ac:dyDescent="0.3">
      <c r="A14" s="231"/>
      <c r="B14" s="232" t="s">
        <v>22</v>
      </c>
      <c r="C14" s="233">
        <f>SUM(C6:C13)</f>
        <v>1210.6190000000001</v>
      </c>
      <c r="D14" s="233">
        <f>SUM(D6:D13)</f>
        <v>1140.4659999999999</v>
      </c>
      <c r="E14" s="234">
        <f>D14/C14</f>
        <v>0.94205195854352175</v>
      </c>
      <c r="F14" s="235"/>
    </row>
    <row r="15" spans="1:6" x14ac:dyDescent="0.25">
      <c r="A15" s="236"/>
    </row>
    <row r="17" spans="3:3" x14ac:dyDescent="0.25">
      <c r="C17" s="171"/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регионам</vt:lpstr>
      <vt:lpstr>Свод (ср-ва 2019)</vt:lpstr>
      <vt:lpstr>в разрезе отраслей_в целом</vt:lpstr>
      <vt:lpstr>Рэнкинг по регионам</vt:lpstr>
      <vt:lpstr>Рэнкинг по МФО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Клышбековна Амренова</dc:creator>
  <cp:lastModifiedBy>Мадина Клышбековна Амренова</cp:lastModifiedBy>
  <dcterms:created xsi:type="dcterms:W3CDTF">2020-05-20T04:24:32Z</dcterms:created>
  <dcterms:modified xsi:type="dcterms:W3CDTF">2020-07-16T04:47:07Z</dcterms:modified>
</cp:coreProperties>
</file>